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3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480" yWindow="690" windowWidth="17400" windowHeight="11475"/>
  </bookViews>
  <sheets>
    <sheet name="Indice" sheetId="39" r:id="rId1"/>
    <sheet name="Glossário" sheetId="41" r:id="rId2"/>
    <sheet name="Nota Introdutória" sheetId="40" r:id="rId3"/>
    <sheet name="GRÁFICO01" sheetId="18" r:id="rId4"/>
    <sheet name="QUADRO01 - CONTINENTE" sheetId="1" r:id="rId5"/>
    <sheet name="QUADRO01 - MADEIRA" sheetId="45" r:id="rId6"/>
    <sheet name="GRÁFICO02" sheetId="19" r:id="rId7"/>
    <sheet name="GRÁFICO03" sheetId="28" r:id="rId8"/>
    <sheet name="GRÁFICO04" sheetId="29" r:id="rId9"/>
    <sheet name="QUADRO02 - CONTINENTE" sheetId="2" r:id="rId10"/>
    <sheet name="QUADRO02 - MADEIRA" sheetId="42" r:id="rId11"/>
    <sheet name="QUADRO02 - DRAP" sheetId="48" r:id="rId12"/>
    <sheet name="QUADRO02 - DRAP RPB" sheetId="49" r:id="rId13"/>
    <sheet name="QUADRO02 - DRAP RPA" sheetId="50" r:id="rId14"/>
    <sheet name="QUADRO02 - DRAP AZD" sheetId="51" r:id="rId15"/>
    <sheet name="QUADRO02 - DRAP MAA" sheetId="52" r:id="rId16"/>
    <sheet name="QUADRO02 - DRAP MAA MPB " sheetId="53" r:id="rId17"/>
    <sheet name="QUADRO02- DRAP MAA MPRODI" sheetId="54" r:id="rId18"/>
    <sheet name="QUADRO03 - CONTINENTE" sheetId="14" r:id="rId19"/>
    <sheet name="QUADRO03 - MADEIRA" sheetId="43" r:id="rId20"/>
    <sheet name="QUADRO04 - CONTINENTE" sheetId="15" r:id="rId21"/>
    <sheet name="QUADRO04 - MADEIRA" sheetId="44" r:id="rId22"/>
    <sheet name="QUADRO05 - CONTINENTE" sheetId="16" r:id="rId23"/>
    <sheet name="QUADRO05 - MADEIRA" sheetId="46" r:id="rId24"/>
    <sheet name="QUADRO06" sheetId="6" r:id="rId25"/>
    <sheet name="QUADRO07" sheetId="17" r:id="rId26"/>
    <sheet name="GRÁFICO05" sheetId="22" r:id="rId27"/>
    <sheet name="GRÁFICO06" sheetId="23" r:id="rId28"/>
    <sheet name="GRÁFICO07" sheetId="24" r:id="rId29"/>
    <sheet name="GRÁFICO08" sheetId="25" r:id="rId30"/>
    <sheet name="QUADRO08 - CONTINENTE" sheetId="7" r:id="rId31"/>
    <sheet name="QUADRO08 - MADEIRA" sheetId="47" r:id="rId32"/>
    <sheet name="QUADRO09" sheetId="8" r:id="rId33"/>
    <sheet name="QUADRO10" sheetId="9" r:id="rId34"/>
    <sheet name="QUADRO11" sheetId="10" r:id="rId35"/>
    <sheet name="QUADRO12" sheetId="11" r:id="rId36"/>
    <sheet name="QUADRO13" sheetId="12" r:id="rId37"/>
    <sheet name="QUADRO14" sheetId="13" r:id="rId38"/>
    <sheet name="QUADRO15" sheetId="30" r:id="rId39"/>
    <sheet name="GRÁFICO25" sheetId="31" r:id="rId40"/>
    <sheet name="QUADRO16" sheetId="32" r:id="rId41"/>
    <sheet name="QUADRO17" sheetId="33" r:id="rId42"/>
    <sheet name="QUADRO18" sheetId="34" r:id="rId43"/>
    <sheet name="QUADRO19" sheetId="35" r:id="rId44"/>
    <sheet name="QUADRO20E21" sheetId="36" r:id="rId45"/>
    <sheet name="QUADRO22" sheetId="38" r:id="rId46"/>
  </sheets>
  <definedNames>
    <definedName name="_xlnm._FilterDatabase" localSheetId="24" hidden="1">QUADRO06!$A$3:$C$138</definedName>
    <definedName name="_xlnm.Print_Area" localSheetId="1">Glossário!$B$4:$C$26</definedName>
    <definedName name="_xlnm.Print_Area" localSheetId="3">GRÁFICO01!$A$1:$H$25</definedName>
    <definedName name="_xlnm.Print_Area" localSheetId="6">GRÁFICO02!$A$1:$L$41</definedName>
    <definedName name="_xlnm.Print_Area" localSheetId="7">GRÁFICO03!$A$1:$M$41</definedName>
    <definedName name="_xlnm.Print_Area" localSheetId="8">GRÁFICO04!$A$1:$H$25</definedName>
    <definedName name="_xlnm.Print_Area" localSheetId="26">GRÁFICO05!$A$1:$H$25</definedName>
    <definedName name="_xlnm.Print_Area" localSheetId="27">GRÁFICO06!$A$1:$H$25</definedName>
    <definedName name="_xlnm.Print_Area" localSheetId="28">GRÁFICO07!$A$1:$H$25</definedName>
    <definedName name="_xlnm.Print_Area" localSheetId="29">GRÁFICO08!$A$1:$H$50</definedName>
    <definedName name="_xlnm.Print_Area" localSheetId="39">GRÁFICO25!$A$1:$N$41</definedName>
    <definedName name="_xlnm.Print_Area" localSheetId="0">Indice!$B$2:$E$147</definedName>
    <definedName name="_xlnm.Print_Area" localSheetId="2">'Nota Introdutória'!$B$4:$D$8</definedName>
    <definedName name="_xlnm.Print_Area" localSheetId="4">'QUADRO01 - CONTINENTE'!$A$1:$O$32</definedName>
    <definedName name="_xlnm.Print_Area" localSheetId="5">'QUADRO01 - MADEIRA'!$A$1:$N$1</definedName>
    <definedName name="_xlnm.Print_Area" localSheetId="10">'QUADRO02 - MADEIRA'!$A$1:$A$124</definedName>
    <definedName name="_xlnm.Print_Area" localSheetId="18">'QUADRO03 - CONTINENTE'!$A$1:$C$24</definedName>
    <definedName name="_xlnm.Print_Area" localSheetId="19">'QUADRO03 - MADEIRA'!$A$1:$A$16</definedName>
    <definedName name="_xlnm.Print_Area" localSheetId="22">'QUADRO05 - CONTINENTE'!$A$1:$E$16</definedName>
    <definedName name="_xlnm.Print_Area" localSheetId="23">'QUADRO05 - MADEIRA'!$A$1:$E$14</definedName>
    <definedName name="_xlnm.Print_Area" localSheetId="32">QUADRO09!$A$1:$Q$33</definedName>
    <definedName name="_xlnm.Print_Area" localSheetId="33">QUADRO10!$A$1:$Q$33</definedName>
    <definedName name="_xlnm.Print_Area" localSheetId="34">QUADRO11!$A$1:$Q$33</definedName>
    <definedName name="_xlnm.Print_Area" localSheetId="35">QUADRO12!$A$1:$Q$54</definedName>
    <definedName name="_xlnm.Print_Area" localSheetId="36">QUADRO13!$A$1:$Z$54</definedName>
    <definedName name="_xlnm.Print_Area" localSheetId="37">QUADRO14!$B$1:$K$15</definedName>
    <definedName name="_xlnm.Print_Area" localSheetId="41">QUADRO17!$A$1:$E$30</definedName>
    <definedName name="_xlnm.Print_Area" localSheetId="42">QUADRO18!$A$1:$O$22</definedName>
    <definedName name="_xlnm.Print_Area" localSheetId="44">QUADRO20E21!$A$1:$F$25</definedName>
    <definedName name="_xlnm.Print_Area" localSheetId="45">QUADRO22!$A$1:$E$27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Indice!$2:$4</definedName>
    <definedName name="_xlnm.Print_Titles" localSheetId="9">'QUADRO02 - CONTINENTE'!$1:$4</definedName>
    <definedName name="_xlnm.Print_Titles" localSheetId="11">'QUADRO02 - DRAP'!$1:$4</definedName>
    <definedName name="_xlnm.Print_Titles" localSheetId="14">'QUADRO02 - DRAP AZD'!$1:$4</definedName>
    <definedName name="_xlnm.Print_Titles" localSheetId="15">'QUADRO02 - DRAP MAA'!$1:$4</definedName>
    <definedName name="_xlnm.Print_Titles" localSheetId="16">'QUADRO02 - DRAP MAA MPB '!$1:$4</definedName>
    <definedName name="_xlnm.Print_Titles" localSheetId="13">'QUADRO02 - DRAP RPA'!$1:$4</definedName>
    <definedName name="_xlnm.Print_Titles" localSheetId="12">'QUADRO02 - DRAP RPB'!$1:$4</definedName>
    <definedName name="_xlnm.Print_Titles" localSheetId="10">'QUADRO02 - MADEIRA'!$1:$4</definedName>
    <definedName name="_xlnm.Print_Titles" localSheetId="17">'QUADRO02- DRAP MAA MPRODI'!$1:$4</definedName>
    <definedName name="_xlnm.Print_Titles" localSheetId="24">QUADRO06!$1:$4</definedName>
    <definedName name="_xlnm.Print_Titles" localSheetId="25">QUADRO07!$1:$4</definedName>
    <definedName name="_xlnm.Print_Titles" localSheetId="30">'QUADRO08 - CONTINENTE'!$1:$6</definedName>
    <definedName name="_xlnm.Print_Titles" localSheetId="31">'QUADRO08 - MADEIRA'!$1:$6</definedName>
  </definedNames>
  <calcPr calcId="145621"/>
</workbook>
</file>

<file path=xl/calcChain.xml><?xml version="1.0" encoding="utf-8"?>
<calcChain xmlns="http://schemas.openxmlformats.org/spreadsheetml/2006/main">
  <c r="E10" i="45" l="1"/>
  <c r="B8" i="32" l="1"/>
  <c r="B9" i="32"/>
  <c r="B10" i="32"/>
  <c r="B11" i="32"/>
  <c r="B12" i="32"/>
  <c r="B13" i="32"/>
  <c r="B14" i="32"/>
  <c r="B16" i="32"/>
  <c r="B17" i="32"/>
  <c r="B18" i="32"/>
  <c r="B19" i="32"/>
  <c r="B7" i="32"/>
  <c r="G20" i="30" l="1"/>
  <c r="B15" i="32"/>
  <c r="F20" i="30"/>
  <c r="D42" i="44"/>
  <c r="D35" i="44"/>
  <c r="D23" i="44"/>
  <c r="E15" i="46" l="1"/>
  <c r="E11" i="46"/>
  <c r="E7" i="46"/>
  <c r="D47" i="44"/>
  <c r="D14" i="44"/>
  <c r="D23" i="15"/>
  <c r="D35" i="15"/>
  <c r="D14" i="15"/>
  <c r="D48" i="44" l="1"/>
  <c r="E16" i="46"/>
  <c r="M14" i="45"/>
  <c r="M15" i="45" l="1"/>
  <c r="D95" i="39"/>
  <c r="D91" i="39"/>
  <c r="D85" i="39"/>
  <c r="D81" i="39"/>
  <c r="I11" i="10"/>
  <c r="I10" i="10"/>
  <c r="I9" i="10"/>
  <c r="I8" i="10"/>
  <c r="I7" i="10"/>
  <c r="I12" i="10" s="1"/>
  <c r="G11" i="10"/>
  <c r="G10" i="10"/>
  <c r="G9" i="10"/>
  <c r="G8" i="10"/>
  <c r="G7" i="10"/>
  <c r="G11" i="9"/>
  <c r="G10" i="9"/>
  <c r="G9" i="9"/>
  <c r="G8" i="9"/>
  <c r="G7" i="9"/>
  <c r="I11" i="9"/>
  <c r="I10" i="9"/>
  <c r="I9" i="9"/>
  <c r="I8" i="9"/>
  <c r="I7" i="9"/>
  <c r="G12" i="10" l="1"/>
  <c r="G12" i="9"/>
  <c r="I12" i="9"/>
  <c r="R111" i="54"/>
  <c r="R105" i="54"/>
  <c r="R99" i="54"/>
  <c r="S65" i="54"/>
  <c r="S66" i="54" s="1"/>
  <c r="S63" i="54"/>
  <c r="S61" i="54"/>
  <c r="S64" i="54" s="1"/>
  <c r="S59" i="54"/>
  <c r="S60" i="54" s="1"/>
  <c r="S55" i="54"/>
  <c r="S51" i="54"/>
  <c r="S49" i="54"/>
  <c r="S50" i="54" s="1"/>
  <c r="S47" i="54"/>
  <c r="S48" i="54" s="1"/>
  <c r="S45" i="54"/>
  <c r="R43" i="54"/>
  <c r="S42" i="54"/>
  <c r="S41" i="54"/>
  <c r="R39" i="54"/>
  <c r="S39" i="54"/>
  <c r="R38" i="54"/>
  <c r="S37" i="54"/>
  <c r="R36" i="54"/>
  <c r="S35" i="54"/>
  <c r="R34" i="54"/>
  <c r="R33" i="54"/>
  <c r="S33" i="54"/>
  <c r="S31" i="54"/>
  <c r="S30" i="54"/>
  <c r="S28" i="54"/>
  <c r="S25" i="54"/>
  <c r="S24" i="54"/>
  <c r="S23" i="54"/>
  <c r="S16" i="54"/>
  <c r="R14" i="54"/>
  <c r="S13" i="54"/>
  <c r="R13" i="54"/>
  <c r="S12" i="54"/>
  <c r="Q195" i="54"/>
  <c r="O195" i="54"/>
  <c r="M195" i="54"/>
  <c r="K195" i="54"/>
  <c r="I195" i="54"/>
  <c r="R194" i="54"/>
  <c r="R193" i="54"/>
  <c r="S191" i="54"/>
  <c r="S190" i="54"/>
  <c r="R187" i="54"/>
  <c r="S186" i="54"/>
  <c r="S185" i="54"/>
  <c r="S184" i="54"/>
  <c r="S183" i="54"/>
  <c r="S182" i="54"/>
  <c r="S181" i="54"/>
  <c r="R181" i="54"/>
  <c r="R178" i="54"/>
  <c r="S177" i="54"/>
  <c r="S176" i="54"/>
  <c r="S175" i="54"/>
  <c r="R175" i="54"/>
  <c r="S173" i="54"/>
  <c r="S172" i="54"/>
  <c r="S171" i="54"/>
  <c r="S170" i="54"/>
  <c r="S169" i="54"/>
  <c r="R169" i="54"/>
  <c r="S168" i="54"/>
  <c r="S167" i="54"/>
  <c r="S166" i="54"/>
  <c r="S165" i="54"/>
  <c r="S164" i="54"/>
  <c r="S163" i="54"/>
  <c r="R163" i="54"/>
  <c r="S162" i="54"/>
  <c r="S161" i="54"/>
  <c r="S160" i="54"/>
  <c r="R157" i="54"/>
  <c r="S156" i="54"/>
  <c r="S155" i="54"/>
  <c r="S154" i="54"/>
  <c r="S153" i="54"/>
  <c r="S151" i="54"/>
  <c r="S152" i="54" s="1"/>
  <c r="R151" i="54"/>
  <c r="S149" i="54"/>
  <c r="S148" i="54"/>
  <c r="S147" i="54"/>
  <c r="S146" i="54"/>
  <c r="S145" i="54"/>
  <c r="R145" i="54"/>
  <c r="S144" i="54"/>
  <c r="S142" i="54"/>
  <c r="S141" i="54"/>
  <c r="S140" i="54"/>
  <c r="S139" i="54"/>
  <c r="R139" i="54"/>
  <c r="S138" i="54"/>
  <c r="S137" i="54"/>
  <c r="S136" i="54"/>
  <c r="S135" i="54"/>
  <c r="S134" i="54"/>
  <c r="S133" i="54"/>
  <c r="R133" i="54"/>
  <c r="S132" i="54"/>
  <c r="S131" i="54"/>
  <c r="S129" i="54"/>
  <c r="S128" i="54"/>
  <c r="S127" i="54"/>
  <c r="R127" i="54"/>
  <c r="S126" i="54"/>
  <c r="S125" i="54"/>
  <c r="S124" i="54"/>
  <c r="S123" i="54"/>
  <c r="S122" i="54"/>
  <c r="S121" i="54"/>
  <c r="R121" i="54"/>
  <c r="S120" i="54"/>
  <c r="S119" i="54"/>
  <c r="S118" i="54"/>
  <c r="S117" i="54"/>
  <c r="S116" i="54"/>
  <c r="S115" i="54"/>
  <c r="R115" i="54"/>
  <c r="S114" i="54"/>
  <c r="S113" i="54"/>
  <c r="S112" i="54"/>
  <c r="S111" i="54"/>
  <c r="S110" i="54"/>
  <c r="S109" i="54"/>
  <c r="R109" i="54"/>
  <c r="S108" i="54"/>
  <c r="S107" i="54"/>
  <c r="S106" i="54"/>
  <c r="S105" i="54"/>
  <c r="S104" i="54"/>
  <c r="S103" i="54"/>
  <c r="R103" i="54"/>
  <c r="S102" i="54"/>
  <c r="S101" i="54"/>
  <c r="S100" i="54"/>
  <c r="S98" i="54"/>
  <c r="S97" i="54"/>
  <c r="R97" i="54"/>
  <c r="S96" i="54"/>
  <c r="S95" i="54"/>
  <c r="S94" i="54"/>
  <c r="S93" i="54"/>
  <c r="S92" i="54"/>
  <c r="R91" i="54"/>
  <c r="S90" i="54"/>
  <c r="S91" i="54" s="1"/>
  <c r="S88" i="54"/>
  <c r="S87" i="54"/>
  <c r="S86" i="54"/>
  <c r="S85" i="54"/>
  <c r="S84" i="54"/>
  <c r="S83" i="54"/>
  <c r="S82" i="54"/>
  <c r="S81" i="54"/>
  <c r="S80" i="54"/>
  <c r="S79" i="54"/>
  <c r="S77" i="54"/>
  <c r="S76" i="54"/>
  <c r="S75" i="54"/>
  <c r="S73" i="54"/>
  <c r="S72" i="54"/>
  <c r="S71" i="54"/>
  <c r="S70" i="54"/>
  <c r="S69" i="54"/>
  <c r="S68" i="54"/>
  <c r="S67" i="54"/>
  <c r="S62" i="54"/>
  <c r="S56" i="54"/>
  <c r="S54" i="54"/>
  <c r="S53" i="54"/>
  <c r="R49" i="54"/>
  <c r="S44" i="54"/>
  <c r="R37" i="54"/>
  <c r="S36" i="54"/>
  <c r="S26" i="54"/>
  <c r="S20" i="54"/>
  <c r="R19" i="54"/>
  <c r="S18" i="54"/>
  <c r="S14" i="54"/>
  <c r="R189" i="53"/>
  <c r="R188" i="53"/>
  <c r="R182" i="53"/>
  <c r="R176" i="53"/>
  <c r="R170" i="53"/>
  <c r="R164" i="53"/>
  <c r="S104" i="53"/>
  <c r="S102" i="53"/>
  <c r="S100" i="53"/>
  <c r="S98" i="53"/>
  <c r="S97" i="53"/>
  <c r="S96" i="53"/>
  <c r="S94" i="53"/>
  <c r="S93" i="53"/>
  <c r="S90" i="53"/>
  <c r="S91" i="53" s="1"/>
  <c r="S88" i="53"/>
  <c r="S87" i="53"/>
  <c r="S86" i="53"/>
  <c r="S85" i="53"/>
  <c r="S84" i="53"/>
  <c r="S82" i="53"/>
  <c r="S81" i="53"/>
  <c r="S79" i="53"/>
  <c r="S76" i="53"/>
  <c r="S75" i="53"/>
  <c r="S73" i="53"/>
  <c r="S72" i="53"/>
  <c r="S70" i="53"/>
  <c r="S69" i="53"/>
  <c r="S67" i="53"/>
  <c r="S63" i="53"/>
  <c r="S62" i="53"/>
  <c r="S61" i="53"/>
  <c r="S56" i="53"/>
  <c r="S55" i="53"/>
  <c r="R50" i="53"/>
  <c r="S49" i="53"/>
  <c r="S50" i="53" s="1"/>
  <c r="S45" i="53"/>
  <c r="S44" i="53"/>
  <c r="R44" i="53"/>
  <c r="S43" i="53"/>
  <c r="S42" i="53"/>
  <c r="S40" i="53"/>
  <c r="S39" i="53"/>
  <c r="S38" i="53"/>
  <c r="R38" i="53"/>
  <c r="S36" i="53"/>
  <c r="S35" i="53"/>
  <c r="S34" i="53"/>
  <c r="S33" i="53"/>
  <c r="R32" i="53"/>
  <c r="S30" i="53"/>
  <c r="S27" i="53"/>
  <c r="R26" i="53"/>
  <c r="S24" i="53"/>
  <c r="R20" i="53"/>
  <c r="S18" i="53"/>
  <c r="S16" i="53"/>
  <c r="R14" i="53"/>
  <c r="R13" i="53"/>
  <c r="S12" i="53"/>
  <c r="Q195" i="53"/>
  <c r="O195" i="53"/>
  <c r="M195" i="53"/>
  <c r="K195" i="53"/>
  <c r="I195" i="53"/>
  <c r="R194" i="53"/>
  <c r="R193" i="53"/>
  <c r="S191" i="53"/>
  <c r="S190" i="53"/>
  <c r="R187" i="53"/>
  <c r="S186" i="53"/>
  <c r="S185" i="53"/>
  <c r="S184" i="53"/>
  <c r="S183" i="53"/>
  <c r="S182" i="53"/>
  <c r="S181" i="53"/>
  <c r="R181" i="53"/>
  <c r="R178" i="53"/>
  <c r="S177" i="53"/>
  <c r="S176" i="53"/>
  <c r="S175" i="53"/>
  <c r="R175" i="53"/>
  <c r="S173" i="53"/>
  <c r="S172" i="53"/>
  <c r="S171" i="53"/>
  <c r="S170" i="53"/>
  <c r="S169" i="53"/>
  <c r="R169" i="53"/>
  <c r="S168" i="53"/>
  <c r="S167" i="53"/>
  <c r="S166" i="53"/>
  <c r="S165" i="53"/>
  <c r="S164" i="53"/>
  <c r="S163" i="53"/>
  <c r="R163" i="53"/>
  <c r="S162" i="53"/>
  <c r="S161" i="53"/>
  <c r="S160" i="53"/>
  <c r="R157" i="53"/>
  <c r="S156" i="53"/>
  <c r="S155" i="53"/>
  <c r="S154" i="53"/>
  <c r="S153" i="53"/>
  <c r="S151" i="53"/>
  <c r="S152" i="53" s="1"/>
  <c r="R151" i="53"/>
  <c r="S149" i="53"/>
  <c r="S148" i="53"/>
  <c r="S147" i="53"/>
  <c r="S146" i="53"/>
  <c r="S145" i="53"/>
  <c r="R145" i="53"/>
  <c r="S144" i="53"/>
  <c r="S142" i="53"/>
  <c r="S141" i="53"/>
  <c r="S140" i="53"/>
  <c r="S139" i="53"/>
  <c r="R139" i="53"/>
  <c r="S138" i="53"/>
  <c r="S137" i="53"/>
  <c r="S136" i="53"/>
  <c r="S135" i="53"/>
  <c r="S134" i="53"/>
  <c r="S133" i="53"/>
  <c r="R133" i="53"/>
  <c r="S132" i="53"/>
  <c r="S131" i="53"/>
  <c r="S129" i="53"/>
  <c r="S128" i="53"/>
  <c r="S127" i="53"/>
  <c r="R127" i="53"/>
  <c r="S126" i="53"/>
  <c r="S125" i="53"/>
  <c r="S124" i="53"/>
  <c r="S123" i="53"/>
  <c r="S122" i="53"/>
  <c r="S121" i="53"/>
  <c r="R121" i="53"/>
  <c r="S120" i="53"/>
  <c r="S119" i="53"/>
  <c r="S118" i="53"/>
  <c r="S117" i="53"/>
  <c r="S116" i="53"/>
  <c r="S115" i="53"/>
  <c r="R115" i="53"/>
  <c r="S114" i="53"/>
  <c r="S113" i="53"/>
  <c r="S112" i="53"/>
  <c r="S111" i="53"/>
  <c r="S110" i="53"/>
  <c r="S109" i="53"/>
  <c r="R109" i="53"/>
  <c r="S108" i="53"/>
  <c r="S107" i="53"/>
  <c r="S106" i="53"/>
  <c r="S105" i="53"/>
  <c r="S103" i="53"/>
  <c r="R103" i="53"/>
  <c r="S101" i="53"/>
  <c r="R97" i="53"/>
  <c r="S95" i="53"/>
  <c r="S92" i="53"/>
  <c r="R91" i="53"/>
  <c r="R85" i="53"/>
  <c r="S83" i="53"/>
  <c r="S80" i="53"/>
  <c r="R79" i="53"/>
  <c r="S77" i="53"/>
  <c r="R73" i="53"/>
  <c r="S71" i="53"/>
  <c r="S68" i="53"/>
  <c r="R67" i="53"/>
  <c r="S65" i="53"/>
  <c r="S66" i="53" s="1"/>
  <c r="R61" i="53"/>
  <c r="S59" i="53"/>
  <c r="S60" i="53" s="1"/>
  <c r="R55" i="53"/>
  <c r="S54" i="53"/>
  <c r="S53" i="53"/>
  <c r="R49" i="53"/>
  <c r="R43" i="53"/>
  <c r="S37" i="53"/>
  <c r="R37" i="53"/>
  <c r="R31" i="53"/>
  <c r="S29" i="53"/>
  <c r="R25" i="53"/>
  <c r="S23" i="53"/>
  <c r="S21" i="53"/>
  <c r="S17" i="53"/>
  <c r="R165" i="52"/>
  <c r="R164" i="52"/>
  <c r="R163" i="52"/>
  <c r="R162" i="52"/>
  <c r="R159" i="52"/>
  <c r="R158" i="52"/>
  <c r="R157" i="52"/>
  <c r="R156" i="52"/>
  <c r="R154" i="52"/>
  <c r="R153" i="52"/>
  <c r="R152" i="52"/>
  <c r="R151" i="52"/>
  <c r="R150" i="52"/>
  <c r="R148" i="52"/>
  <c r="R147" i="52"/>
  <c r="R146" i="52"/>
  <c r="R145" i="52"/>
  <c r="R144" i="52"/>
  <c r="R142" i="52"/>
  <c r="R141" i="52"/>
  <c r="R140" i="52"/>
  <c r="R139" i="52"/>
  <c r="R138" i="52"/>
  <c r="R136" i="52"/>
  <c r="R135" i="52"/>
  <c r="R134" i="52"/>
  <c r="R133" i="52"/>
  <c r="R132" i="52"/>
  <c r="R130" i="52"/>
  <c r="R129" i="52"/>
  <c r="R128" i="52"/>
  <c r="R127" i="52"/>
  <c r="R126" i="52"/>
  <c r="R124" i="52"/>
  <c r="R123" i="52"/>
  <c r="R122" i="52"/>
  <c r="R121" i="52"/>
  <c r="R120" i="52"/>
  <c r="R118" i="52"/>
  <c r="R117" i="52"/>
  <c r="R116" i="52"/>
  <c r="R115" i="52"/>
  <c r="R114" i="52"/>
  <c r="R112" i="52"/>
  <c r="R111" i="52"/>
  <c r="R110" i="52"/>
  <c r="R109" i="52"/>
  <c r="R108" i="52"/>
  <c r="R106" i="52"/>
  <c r="R105" i="52"/>
  <c r="R104" i="52"/>
  <c r="R103" i="52"/>
  <c r="R102" i="52"/>
  <c r="R100" i="52"/>
  <c r="R99" i="52"/>
  <c r="R98" i="52"/>
  <c r="R97" i="52"/>
  <c r="R94" i="52"/>
  <c r="R93" i="52"/>
  <c r="R92" i="52"/>
  <c r="R91" i="52"/>
  <c r="R90" i="52"/>
  <c r="R88" i="52"/>
  <c r="R87" i="52"/>
  <c r="R86" i="52"/>
  <c r="R85" i="52"/>
  <c r="R84" i="52"/>
  <c r="R82" i="52"/>
  <c r="R81" i="52"/>
  <c r="R80" i="52"/>
  <c r="R79" i="52"/>
  <c r="R78" i="52"/>
  <c r="R76" i="52"/>
  <c r="R75" i="52"/>
  <c r="R74" i="52"/>
  <c r="R73" i="52"/>
  <c r="R72" i="52"/>
  <c r="R69" i="52"/>
  <c r="R68" i="52"/>
  <c r="R67" i="52"/>
  <c r="R66" i="52"/>
  <c r="R64" i="52"/>
  <c r="R63" i="52"/>
  <c r="R62" i="52"/>
  <c r="R61" i="52"/>
  <c r="R60" i="52"/>
  <c r="R58" i="52"/>
  <c r="R57" i="52"/>
  <c r="R56" i="52"/>
  <c r="R55" i="52"/>
  <c r="R54" i="52"/>
  <c r="R52" i="52"/>
  <c r="R51" i="52"/>
  <c r="R50" i="52"/>
  <c r="R49" i="52"/>
  <c r="R48" i="52"/>
  <c r="R46" i="52"/>
  <c r="R45" i="52"/>
  <c r="R44" i="52"/>
  <c r="R43" i="52"/>
  <c r="R42" i="52"/>
  <c r="R40" i="52"/>
  <c r="R39" i="52"/>
  <c r="R38" i="52"/>
  <c r="R37" i="52"/>
  <c r="R36" i="52"/>
  <c r="R34" i="52"/>
  <c r="R33" i="52"/>
  <c r="R32" i="52"/>
  <c r="R31" i="52"/>
  <c r="R30" i="52"/>
  <c r="R28" i="52"/>
  <c r="R27" i="52"/>
  <c r="R25" i="52"/>
  <c r="R22" i="52"/>
  <c r="S16" i="52"/>
  <c r="S15" i="52"/>
  <c r="O195" i="52"/>
  <c r="K195" i="52"/>
  <c r="S191" i="52"/>
  <c r="R191" i="52"/>
  <c r="S190" i="52"/>
  <c r="S186" i="52"/>
  <c r="R186" i="52"/>
  <c r="S185" i="52"/>
  <c r="R185" i="52"/>
  <c r="S184" i="52"/>
  <c r="S183" i="52"/>
  <c r="S182" i="52"/>
  <c r="S181" i="52"/>
  <c r="R179" i="52"/>
  <c r="S177" i="52"/>
  <c r="S176" i="52"/>
  <c r="S175" i="52"/>
  <c r="S173" i="52"/>
  <c r="R173" i="52"/>
  <c r="S172" i="52"/>
  <c r="S171" i="52"/>
  <c r="S170" i="52"/>
  <c r="S169" i="52"/>
  <c r="S168" i="52"/>
  <c r="S167" i="52"/>
  <c r="R167" i="52"/>
  <c r="S166" i="52"/>
  <c r="R166" i="52"/>
  <c r="S165" i="52"/>
  <c r="S164" i="52"/>
  <c r="S163" i="52"/>
  <c r="S162" i="52"/>
  <c r="S161" i="52"/>
  <c r="R161" i="52"/>
  <c r="S160" i="52"/>
  <c r="R160" i="52"/>
  <c r="S156" i="52"/>
  <c r="S155" i="52"/>
  <c r="R155" i="52"/>
  <c r="S154" i="52"/>
  <c r="S153" i="52"/>
  <c r="S151" i="52"/>
  <c r="S152" i="52" s="1"/>
  <c r="S149" i="52"/>
  <c r="R149" i="52"/>
  <c r="S148" i="52"/>
  <c r="S147" i="52"/>
  <c r="S146" i="52"/>
  <c r="S145" i="52"/>
  <c r="S144" i="52"/>
  <c r="R143" i="52"/>
  <c r="S142" i="52"/>
  <c r="S141" i="52"/>
  <c r="S140" i="52"/>
  <c r="S139" i="52"/>
  <c r="S138" i="52"/>
  <c r="S137" i="52"/>
  <c r="R137" i="52"/>
  <c r="S136" i="52"/>
  <c r="S135" i="52"/>
  <c r="S134" i="52"/>
  <c r="S133" i="52"/>
  <c r="S132" i="52"/>
  <c r="S131" i="52"/>
  <c r="R131" i="52"/>
  <c r="S129" i="52"/>
  <c r="S128" i="52"/>
  <c r="S127" i="52"/>
  <c r="S126" i="52"/>
  <c r="S125" i="52"/>
  <c r="R125" i="52"/>
  <c r="S124" i="52"/>
  <c r="S123" i="52"/>
  <c r="S122" i="52"/>
  <c r="S121" i="52"/>
  <c r="S120" i="52"/>
  <c r="S119" i="52"/>
  <c r="R119" i="52"/>
  <c r="S118" i="52"/>
  <c r="S117" i="52"/>
  <c r="S116" i="52"/>
  <c r="S115" i="52"/>
  <c r="S114" i="52"/>
  <c r="S113" i="52"/>
  <c r="R113" i="52"/>
  <c r="S112" i="52"/>
  <c r="S111" i="52"/>
  <c r="S110" i="52"/>
  <c r="S109" i="52"/>
  <c r="S108" i="52"/>
  <c r="S107" i="52"/>
  <c r="R107" i="52"/>
  <c r="S106" i="52"/>
  <c r="S105" i="52"/>
  <c r="S104" i="52"/>
  <c r="S103" i="52"/>
  <c r="S102" i="52"/>
  <c r="S101" i="52"/>
  <c r="R101" i="52"/>
  <c r="S100" i="52"/>
  <c r="S98" i="52"/>
  <c r="S97" i="52"/>
  <c r="S96" i="52"/>
  <c r="R96" i="52"/>
  <c r="S95" i="52"/>
  <c r="R95" i="52"/>
  <c r="S94" i="52"/>
  <c r="S93" i="52"/>
  <c r="S92" i="52"/>
  <c r="S90" i="52"/>
  <c r="S91" i="52" s="1"/>
  <c r="R89" i="52"/>
  <c r="S88" i="52"/>
  <c r="S87" i="52"/>
  <c r="S86" i="52"/>
  <c r="S85" i="52"/>
  <c r="S84" i="52"/>
  <c r="S83" i="52"/>
  <c r="R83" i="52"/>
  <c r="S82" i="52"/>
  <c r="S81" i="52"/>
  <c r="S80" i="52"/>
  <c r="S79" i="52"/>
  <c r="S77" i="52"/>
  <c r="R77" i="52"/>
  <c r="S76" i="52"/>
  <c r="S73" i="52"/>
  <c r="S72" i="52"/>
  <c r="S71" i="52"/>
  <c r="R71" i="52"/>
  <c r="S70" i="52"/>
  <c r="R70" i="52"/>
  <c r="S68" i="52"/>
  <c r="R65" i="52"/>
  <c r="S61" i="52"/>
  <c r="R59" i="52"/>
  <c r="S57" i="52"/>
  <c r="R53" i="52"/>
  <c r="S52" i="52"/>
  <c r="S51" i="52"/>
  <c r="S49" i="52"/>
  <c r="S50" i="52" s="1"/>
  <c r="R47" i="52"/>
  <c r="S42" i="52"/>
  <c r="R41" i="52"/>
  <c r="S40" i="52"/>
  <c r="S36" i="52"/>
  <c r="R35" i="52"/>
  <c r="S34" i="52"/>
  <c r="S31" i="52"/>
  <c r="R29" i="52"/>
  <c r="S28" i="52"/>
  <c r="S25" i="52"/>
  <c r="R24" i="52"/>
  <c r="S22" i="52"/>
  <c r="S18" i="52"/>
  <c r="S183" i="51"/>
  <c r="S182" i="51"/>
  <c r="O195" i="51"/>
  <c r="M195" i="51"/>
  <c r="I195" i="51"/>
  <c r="R194" i="51"/>
  <c r="R193" i="51"/>
  <c r="R192" i="51"/>
  <c r="R191" i="51"/>
  <c r="R190" i="51"/>
  <c r="R189" i="51"/>
  <c r="R188" i="51"/>
  <c r="R187" i="51"/>
  <c r="R186" i="51"/>
  <c r="R185" i="51"/>
  <c r="R184" i="51"/>
  <c r="R183" i="51"/>
  <c r="R182" i="51"/>
  <c r="S181" i="51"/>
  <c r="R181" i="51"/>
  <c r="R180" i="51"/>
  <c r="R179" i="51"/>
  <c r="R178" i="51"/>
  <c r="R177" i="51"/>
  <c r="R176" i="51"/>
  <c r="S175" i="51"/>
  <c r="R175" i="51"/>
  <c r="R174" i="51"/>
  <c r="R173" i="51"/>
  <c r="R172" i="51"/>
  <c r="R171" i="51"/>
  <c r="R170" i="51"/>
  <c r="S169" i="51"/>
  <c r="R169" i="51"/>
  <c r="R168" i="51"/>
  <c r="R167" i="51"/>
  <c r="R166" i="51"/>
  <c r="R165" i="51"/>
  <c r="R164" i="51"/>
  <c r="S163" i="51"/>
  <c r="R163" i="51"/>
  <c r="R162" i="51"/>
  <c r="R161" i="51"/>
  <c r="R160" i="51"/>
  <c r="R159" i="51"/>
  <c r="R158" i="51"/>
  <c r="R157" i="51"/>
  <c r="R156" i="51"/>
  <c r="R155" i="51"/>
  <c r="R154" i="51"/>
  <c r="R153" i="51"/>
  <c r="R152" i="51"/>
  <c r="S151" i="51"/>
  <c r="S152" i="51" s="1"/>
  <c r="R151" i="51"/>
  <c r="R150" i="51"/>
  <c r="R149" i="51"/>
  <c r="R148" i="51"/>
  <c r="R147" i="51"/>
  <c r="R146" i="51"/>
  <c r="S145" i="51"/>
  <c r="R145" i="51"/>
  <c r="R144" i="51"/>
  <c r="R143" i="51"/>
  <c r="R142" i="51"/>
  <c r="R141" i="51"/>
  <c r="R140" i="51"/>
  <c r="S139" i="51"/>
  <c r="R139" i="51"/>
  <c r="R138" i="51"/>
  <c r="R137" i="51"/>
  <c r="R136" i="51"/>
  <c r="R135" i="51"/>
  <c r="R134" i="51"/>
  <c r="S133" i="51"/>
  <c r="R133" i="51"/>
  <c r="R132" i="51"/>
  <c r="R131" i="51"/>
  <c r="R130" i="51"/>
  <c r="R129" i="51"/>
  <c r="R128" i="51"/>
  <c r="S127" i="51"/>
  <c r="R127" i="51"/>
  <c r="R126" i="51"/>
  <c r="R125" i="51"/>
  <c r="R124" i="51"/>
  <c r="R123" i="51"/>
  <c r="R122" i="51"/>
  <c r="S121" i="51"/>
  <c r="R121" i="51"/>
  <c r="S120" i="51"/>
  <c r="R120" i="51"/>
  <c r="R119" i="51"/>
  <c r="R117" i="51"/>
  <c r="R116" i="51"/>
  <c r="S115" i="51"/>
  <c r="R113" i="51"/>
  <c r="R111" i="51"/>
  <c r="R110" i="51"/>
  <c r="S109" i="51"/>
  <c r="S108" i="51"/>
  <c r="R107" i="51"/>
  <c r="R104" i="51"/>
  <c r="S103" i="51"/>
  <c r="R101" i="51"/>
  <c r="S97" i="51"/>
  <c r="R96" i="51"/>
  <c r="R95" i="51"/>
  <c r="R91" i="51"/>
  <c r="R89" i="51"/>
  <c r="S85" i="51"/>
  <c r="R83" i="51"/>
  <c r="S79" i="51"/>
  <c r="R78" i="51"/>
  <c r="R77" i="51"/>
  <c r="S73" i="51"/>
  <c r="R71" i="51"/>
  <c r="R70" i="51"/>
  <c r="S67" i="51"/>
  <c r="R65" i="51"/>
  <c r="R63" i="51"/>
  <c r="S61" i="51"/>
  <c r="R59" i="51"/>
  <c r="R56" i="51"/>
  <c r="S55" i="51"/>
  <c r="R53" i="51"/>
  <c r="S49" i="51"/>
  <c r="S50" i="51" s="1"/>
  <c r="R47" i="51"/>
  <c r="R44" i="51"/>
  <c r="S43" i="51"/>
  <c r="R41" i="51"/>
  <c r="R38" i="51"/>
  <c r="S37" i="51"/>
  <c r="S36" i="51"/>
  <c r="R35" i="51"/>
  <c r="S31" i="51"/>
  <c r="S25" i="51"/>
  <c r="R17" i="51"/>
  <c r="R192" i="50"/>
  <c r="R188" i="50"/>
  <c r="R187" i="50"/>
  <c r="R186" i="50"/>
  <c r="R182" i="50"/>
  <c r="R181" i="50"/>
  <c r="R176" i="50"/>
  <c r="R175" i="50"/>
  <c r="R174" i="50"/>
  <c r="R171" i="50"/>
  <c r="R170" i="50"/>
  <c r="R169" i="50"/>
  <c r="R168" i="50"/>
  <c r="R166" i="50"/>
  <c r="R165" i="50"/>
  <c r="R164" i="50"/>
  <c r="R163" i="50"/>
  <c r="R162" i="50"/>
  <c r="R160" i="50"/>
  <c r="R159" i="50"/>
  <c r="R158" i="50"/>
  <c r="R157" i="50"/>
  <c r="R156" i="50"/>
  <c r="R153" i="50"/>
  <c r="R152" i="50"/>
  <c r="R151" i="50"/>
  <c r="R150" i="50"/>
  <c r="R148" i="50"/>
  <c r="R147" i="50"/>
  <c r="R146" i="50"/>
  <c r="R145" i="50"/>
  <c r="R144" i="50"/>
  <c r="R142" i="50"/>
  <c r="R110" i="50"/>
  <c r="R109" i="50"/>
  <c r="R108" i="50"/>
  <c r="R106" i="50"/>
  <c r="R105" i="50"/>
  <c r="R104" i="50"/>
  <c r="R103" i="50"/>
  <c r="R102" i="50"/>
  <c r="R100" i="50"/>
  <c r="R99" i="50"/>
  <c r="R98" i="50"/>
  <c r="R97" i="50"/>
  <c r="R96" i="50"/>
  <c r="R94" i="50"/>
  <c r="R93" i="50"/>
  <c r="R92" i="50"/>
  <c r="R91" i="50"/>
  <c r="R90" i="50"/>
  <c r="R88" i="50"/>
  <c r="R87" i="50"/>
  <c r="R86" i="50"/>
  <c r="R85" i="50"/>
  <c r="R84" i="50"/>
  <c r="R82" i="50"/>
  <c r="R81" i="50"/>
  <c r="R79" i="50"/>
  <c r="R78" i="50"/>
  <c r="R76" i="50"/>
  <c r="R75" i="50"/>
  <c r="R74" i="50"/>
  <c r="R73" i="50"/>
  <c r="R72" i="50"/>
  <c r="R70" i="50"/>
  <c r="R69" i="50"/>
  <c r="R68" i="50"/>
  <c r="R67" i="50"/>
  <c r="R66" i="50"/>
  <c r="R64" i="50"/>
  <c r="R63" i="50"/>
  <c r="R62" i="50"/>
  <c r="R61" i="50"/>
  <c r="R60" i="50"/>
  <c r="R58" i="50"/>
  <c r="R57" i="50"/>
  <c r="R56" i="50"/>
  <c r="R55" i="50"/>
  <c r="R51" i="50"/>
  <c r="R46" i="50"/>
  <c r="R45" i="50"/>
  <c r="R40" i="50"/>
  <c r="S40" i="50"/>
  <c r="R39" i="50"/>
  <c r="R34" i="50"/>
  <c r="S34" i="50"/>
  <c r="R33" i="50"/>
  <c r="R27" i="50"/>
  <c r="S22" i="50"/>
  <c r="R21" i="50"/>
  <c r="S16" i="50"/>
  <c r="R15" i="50"/>
  <c r="Q195" i="50"/>
  <c r="O195" i="50"/>
  <c r="M195" i="50"/>
  <c r="K195" i="50"/>
  <c r="I195" i="50"/>
  <c r="S191" i="50"/>
  <c r="R191" i="50"/>
  <c r="S190" i="50"/>
  <c r="S186" i="50"/>
  <c r="S185" i="50"/>
  <c r="R185" i="50"/>
  <c r="S184" i="50"/>
  <c r="S183" i="50"/>
  <c r="S182" i="50"/>
  <c r="S181" i="50"/>
  <c r="R179" i="50"/>
  <c r="S177" i="50"/>
  <c r="S176" i="50"/>
  <c r="S175" i="50"/>
  <c r="S173" i="50"/>
  <c r="R173" i="50"/>
  <c r="S172" i="50"/>
  <c r="S171" i="50"/>
  <c r="S170" i="50"/>
  <c r="S169" i="50"/>
  <c r="S168" i="50"/>
  <c r="S167" i="50"/>
  <c r="R167" i="50"/>
  <c r="S166" i="50"/>
  <c r="S165" i="50"/>
  <c r="S164" i="50"/>
  <c r="S163" i="50"/>
  <c r="S162" i="50"/>
  <c r="S161" i="50"/>
  <c r="R161" i="50"/>
  <c r="S160" i="50"/>
  <c r="S156" i="50"/>
  <c r="S155" i="50"/>
  <c r="R155" i="50"/>
  <c r="S154" i="50"/>
  <c r="S153" i="50"/>
  <c r="S151" i="50"/>
  <c r="S152" i="50" s="1"/>
  <c r="S149" i="50"/>
  <c r="R149" i="50"/>
  <c r="S148" i="50"/>
  <c r="S147" i="50"/>
  <c r="S146" i="50"/>
  <c r="S145" i="50"/>
  <c r="R143" i="50"/>
  <c r="S142" i="50"/>
  <c r="S140" i="50"/>
  <c r="R137" i="50"/>
  <c r="S136" i="50"/>
  <c r="S134" i="50"/>
  <c r="R131" i="50"/>
  <c r="S129" i="50"/>
  <c r="R125" i="50"/>
  <c r="S124" i="50"/>
  <c r="S123" i="50"/>
  <c r="R119" i="50"/>
  <c r="S118" i="50"/>
  <c r="S117" i="50"/>
  <c r="R113" i="50"/>
  <c r="S112" i="50"/>
  <c r="S111" i="50"/>
  <c r="R107" i="50"/>
  <c r="S106" i="50"/>
  <c r="R101" i="50"/>
  <c r="S100" i="50"/>
  <c r="S97" i="50"/>
  <c r="R95" i="50"/>
  <c r="S94" i="50"/>
  <c r="R89" i="50"/>
  <c r="S88" i="50"/>
  <c r="R83" i="50"/>
  <c r="S82" i="50"/>
  <c r="R80" i="50"/>
  <c r="R77" i="50"/>
  <c r="S76" i="50"/>
  <c r="R71" i="50"/>
  <c r="S70" i="50"/>
  <c r="R65" i="50"/>
  <c r="S59" i="50"/>
  <c r="S60" i="50" s="1"/>
  <c r="R59" i="50"/>
  <c r="R53" i="50"/>
  <c r="S52" i="50"/>
  <c r="S28" i="50"/>
  <c r="S169" i="49"/>
  <c r="R157" i="49"/>
  <c r="R121" i="49"/>
  <c r="R109" i="49"/>
  <c r="R97" i="49"/>
  <c r="R91" i="49"/>
  <c r="R79" i="49"/>
  <c r="R73" i="49"/>
  <c r="R67" i="49"/>
  <c r="R65" i="49"/>
  <c r="R59" i="49"/>
  <c r="R58" i="49"/>
  <c r="S51" i="49"/>
  <c r="S38" i="49"/>
  <c r="S30" i="49"/>
  <c r="S26" i="49"/>
  <c r="R26" i="49"/>
  <c r="S24" i="49"/>
  <c r="R19" i="49"/>
  <c r="S15" i="49"/>
  <c r="R11" i="49"/>
  <c r="Q195" i="49"/>
  <c r="O195" i="49"/>
  <c r="M195" i="49"/>
  <c r="K195" i="49"/>
  <c r="S190" i="49"/>
  <c r="R188" i="49"/>
  <c r="R187" i="49"/>
  <c r="S186" i="49"/>
  <c r="S182" i="49"/>
  <c r="S181" i="49"/>
  <c r="R181" i="49"/>
  <c r="R180" i="49"/>
  <c r="S175" i="49"/>
  <c r="R175" i="49"/>
  <c r="S173" i="49"/>
  <c r="R173" i="49"/>
  <c r="S172" i="49"/>
  <c r="S168" i="49"/>
  <c r="S167" i="49"/>
  <c r="R167" i="49"/>
  <c r="S166" i="49"/>
  <c r="S162" i="49"/>
  <c r="S161" i="49"/>
  <c r="R161" i="49"/>
  <c r="S160" i="49"/>
  <c r="S155" i="49"/>
  <c r="R155" i="49"/>
  <c r="S154" i="49"/>
  <c r="S153" i="49"/>
  <c r="S148" i="49"/>
  <c r="S147" i="49"/>
  <c r="S146" i="49"/>
  <c r="R146" i="49"/>
  <c r="S141" i="49"/>
  <c r="S140" i="49"/>
  <c r="S139" i="49"/>
  <c r="S135" i="49"/>
  <c r="S134" i="49"/>
  <c r="S133" i="49"/>
  <c r="S129" i="49"/>
  <c r="S128" i="49"/>
  <c r="R128" i="49"/>
  <c r="S127" i="49"/>
  <c r="R127" i="49"/>
  <c r="S123" i="49"/>
  <c r="S122" i="49"/>
  <c r="S121" i="49"/>
  <c r="S117" i="49"/>
  <c r="S116" i="49"/>
  <c r="R116" i="49"/>
  <c r="S115" i="49"/>
  <c r="R115" i="49"/>
  <c r="S111" i="49"/>
  <c r="S110" i="49"/>
  <c r="S109" i="49"/>
  <c r="S105" i="49"/>
  <c r="S104" i="49"/>
  <c r="R104" i="49"/>
  <c r="S103" i="49"/>
  <c r="R103" i="49"/>
  <c r="S98" i="49"/>
  <c r="S97" i="49"/>
  <c r="S96" i="49"/>
  <c r="S92" i="49"/>
  <c r="S90" i="49"/>
  <c r="S91" i="49" s="1"/>
  <c r="R90" i="49"/>
  <c r="S85" i="49"/>
  <c r="R85" i="49"/>
  <c r="S84" i="49"/>
  <c r="S83" i="49"/>
  <c r="S79" i="49"/>
  <c r="S77" i="49"/>
  <c r="R77" i="49"/>
  <c r="S72" i="49"/>
  <c r="R72" i="49"/>
  <c r="S71" i="49"/>
  <c r="R71" i="49"/>
  <c r="S70" i="49"/>
  <c r="S65" i="49"/>
  <c r="S66" i="49" s="1"/>
  <c r="S63" i="49"/>
  <c r="S59" i="49"/>
  <c r="S60" i="49" s="1"/>
  <c r="S57" i="49"/>
  <c r="S56" i="49"/>
  <c r="S52" i="49"/>
  <c r="S44" i="49"/>
  <c r="S43" i="49"/>
  <c r="R43" i="49"/>
  <c r="S37" i="49"/>
  <c r="S31" i="49"/>
  <c r="S25" i="49"/>
  <c r="R25" i="49"/>
  <c r="S17" i="49"/>
  <c r="R194" i="48"/>
  <c r="S183" i="48"/>
  <c r="S181" i="48"/>
  <c r="R176" i="48"/>
  <c r="S173" i="48"/>
  <c r="S172" i="48"/>
  <c r="S171" i="48"/>
  <c r="R171" i="48"/>
  <c r="S169" i="48"/>
  <c r="S168" i="48"/>
  <c r="S167" i="48"/>
  <c r="R165" i="48"/>
  <c r="S163" i="48"/>
  <c r="S162" i="48"/>
  <c r="S161" i="48"/>
  <c r="S160" i="48"/>
  <c r="K195" i="48"/>
  <c r="R159" i="48"/>
  <c r="S156" i="48"/>
  <c r="S155" i="48"/>
  <c r="S154" i="48"/>
  <c r="S148" i="48"/>
  <c r="R147" i="48"/>
  <c r="S142" i="48"/>
  <c r="S136" i="48"/>
  <c r="S124" i="48"/>
  <c r="S118" i="48"/>
  <c r="S112" i="48"/>
  <c r="S106" i="48"/>
  <c r="S100" i="48"/>
  <c r="S96" i="48"/>
  <c r="S95" i="48"/>
  <c r="S94" i="48"/>
  <c r="S93" i="48"/>
  <c r="S88" i="48"/>
  <c r="S87" i="48"/>
  <c r="S84" i="48"/>
  <c r="S83" i="48"/>
  <c r="S82" i="48"/>
  <c r="S77" i="48"/>
  <c r="S76" i="48"/>
  <c r="S75" i="48"/>
  <c r="R75" i="48"/>
  <c r="S72" i="48"/>
  <c r="S71" i="48"/>
  <c r="S69" i="48"/>
  <c r="R69" i="48"/>
  <c r="S65" i="48"/>
  <c r="S66" i="48" s="1"/>
  <c r="S63" i="48"/>
  <c r="R63" i="48"/>
  <c r="S59" i="48"/>
  <c r="S60" i="48" s="1"/>
  <c r="S57" i="48"/>
  <c r="R57" i="48"/>
  <c r="S55" i="48"/>
  <c r="S54" i="48"/>
  <c r="S53" i="48"/>
  <c r="S52" i="48"/>
  <c r="S51" i="48"/>
  <c r="S47" i="48"/>
  <c r="S48" i="48" s="1"/>
  <c r="S45" i="48"/>
  <c r="S43" i="48"/>
  <c r="S42" i="48"/>
  <c r="S40" i="48"/>
  <c r="S39" i="48"/>
  <c r="R39" i="48"/>
  <c r="S36" i="48"/>
  <c r="S35" i="48"/>
  <c r="S34" i="48"/>
  <c r="R33" i="48"/>
  <c r="S29" i="48"/>
  <c r="S27" i="48"/>
  <c r="S25" i="48"/>
  <c r="S24" i="48"/>
  <c r="S23" i="48"/>
  <c r="S22" i="48"/>
  <c r="S16" i="48"/>
  <c r="R15" i="48"/>
  <c r="M195" i="48"/>
  <c r="R193" i="48"/>
  <c r="R192" i="48"/>
  <c r="R188" i="48"/>
  <c r="R187" i="48"/>
  <c r="R181" i="48"/>
  <c r="R179" i="48"/>
  <c r="R178" i="48"/>
  <c r="S177" i="48"/>
  <c r="R177" i="48"/>
  <c r="S170" i="48"/>
  <c r="R167" i="48"/>
  <c r="S166" i="48"/>
  <c r="R166" i="48"/>
  <c r="S165" i="48"/>
  <c r="R157" i="48"/>
  <c r="R154" i="48"/>
  <c r="S153" i="48"/>
  <c r="R153" i="48"/>
  <c r="R145" i="48"/>
  <c r="S144" i="48"/>
  <c r="R144" i="48"/>
  <c r="S140" i="48"/>
  <c r="S134" i="48"/>
  <c r="R133" i="48"/>
  <c r="S132" i="48"/>
  <c r="R132" i="48"/>
  <c r="R122" i="48"/>
  <c r="S121" i="48"/>
  <c r="R121" i="48"/>
  <c r="S120" i="48"/>
  <c r="R113" i="48"/>
  <c r="R110" i="48"/>
  <c r="S109" i="48"/>
  <c r="R102" i="48"/>
  <c r="S101" i="48"/>
  <c r="R101" i="48"/>
  <c r="R91" i="48"/>
  <c r="S90" i="48"/>
  <c r="S91" i="48" s="1"/>
  <c r="R90" i="48"/>
  <c r="R89" i="48"/>
  <c r="R82" i="48"/>
  <c r="S81" i="48"/>
  <c r="R79" i="48"/>
  <c r="R71" i="48"/>
  <c r="S70" i="48"/>
  <c r="R70" i="48"/>
  <c r="S62" i="48"/>
  <c r="R62" i="48"/>
  <c r="S61" i="48"/>
  <c r="R58" i="48"/>
  <c r="R51" i="48"/>
  <c r="R50" i="48"/>
  <c r="S49" i="48"/>
  <c r="S50" i="48" s="1"/>
  <c r="R42" i="48"/>
  <c r="S41" i="48"/>
  <c r="R41" i="48"/>
  <c r="R31" i="48"/>
  <c r="S30" i="48"/>
  <c r="R30" i="48"/>
  <c r="R22" i="48"/>
  <c r="S21" i="48"/>
  <c r="S20" i="48"/>
  <c r="R12" i="54" l="1"/>
  <c r="R16" i="54"/>
  <c r="R17" i="54"/>
  <c r="R18" i="54"/>
  <c r="R40" i="54"/>
  <c r="R41" i="54"/>
  <c r="R42" i="54"/>
  <c r="R44" i="54"/>
  <c r="R45" i="54"/>
  <c r="R46" i="54"/>
  <c r="R50" i="54"/>
  <c r="R59" i="54"/>
  <c r="S15" i="54"/>
  <c r="S21" i="54"/>
  <c r="S27" i="54"/>
  <c r="S38" i="54"/>
  <c r="S150" i="54"/>
  <c r="S7" i="54"/>
  <c r="R11" i="54"/>
  <c r="S6" i="54"/>
  <c r="S43" i="54"/>
  <c r="S57" i="54"/>
  <c r="S17" i="54"/>
  <c r="S29" i="54"/>
  <c r="S22" i="54"/>
  <c r="S32" i="54" s="1"/>
  <c r="S34" i="54"/>
  <c r="S40" i="54"/>
  <c r="S52" i="54"/>
  <c r="R60" i="54"/>
  <c r="R65" i="54"/>
  <c r="R66" i="54"/>
  <c r="R75" i="54"/>
  <c r="R76" i="54"/>
  <c r="R77" i="54"/>
  <c r="R78" i="54"/>
  <c r="R90" i="54"/>
  <c r="R96" i="54"/>
  <c r="R98" i="54"/>
  <c r="R100" i="54"/>
  <c r="R101" i="54"/>
  <c r="R102" i="54"/>
  <c r="R104" i="54"/>
  <c r="R106" i="54"/>
  <c r="R107" i="54"/>
  <c r="R108" i="54"/>
  <c r="R110" i="54"/>
  <c r="R112" i="54"/>
  <c r="R113" i="54"/>
  <c r="R114" i="54"/>
  <c r="R116" i="54"/>
  <c r="R117" i="54"/>
  <c r="R118" i="54"/>
  <c r="R119" i="54"/>
  <c r="R120" i="54"/>
  <c r="R122" i="54"/>
  <c r="R123" i="54"/>
  <c r="R124" i="54"/>
  <c r="R125" i="54"/>
  <c r="R126" i="54"/>
  <c r="R128" i="54"/>
  <c r="R129" i="54"/>
  <c r="R130" i="54"/>
  <c r="R131" i="54"/>
  <c r="R132" i="54"/>
  <c r="R134" i="54"/>
  <c r="R135" i="54"/>
  <c r="R136" i="54"/>
  <c r="R137" i="54"/>
  <c r="R138" i="54"/>
  <c r="R140" i="54"/>
  <c r="R141" i="54"/>
  <c r="R142" i="54"/>
  <c r="R143" i="54"/>
  <c r="R144" i="54"/>
  <c r="R146" i="54"/>
  <c r="R147" i="54"/>
  <c r="R148" i="54"/>
  <c r="R149" i="54"/>
  <c r="R150" i="54"/>
  <c r="R152" i="54"/>
  <c r="R153" i="54"/>
  <c r="R154" i="54"/>
  <c r="R155" i="54"/>
  <c r="R156" i="54"/>
  <c r="R158" i="54"/>
  <c r="R159" i="54"/>
  <c r="R160" i="54"/>
  <c r="R161" i="54"/>
  <c r="R162" i="54"/>
  <c r="R164" i="54"/>
  <c r="R165" i="54"/>
  <c r="R166" i="54"/>
  <c r="R167" i="54"/>
  <c r="R168" i="54"/>
  <c r="R170" i="54"/>
  <c r="R171" i="54"/>
  <c r="R172" i="54"/>
  <c r="R173" i="54"/>
  <c r="R174" i="54"/>
  <c r="R176" i="54"/>
  <c r="R177" i="54"/>
  <c r="R179" i="54"/>
  <c r="R180" i="54"/>
  <c r="R182" i="54"/>
  <c r="R183" i="54"/>
  <c r="R184" i="54"/>
  <c r="R185" i="54"/>
  <c r="R186" i="54"/>
  <c r="R188" i="54"/>
  <c r="R189" i="54"/>
  <c r="R190" i="54"/>
  <c r="R191" i="54"/>
  <c r="R192" i="54"/>
  <c r="S22" i="53"/>
  <c r="S28" i="53"/>
  <c r="S41" i="53"/>
  <c r="R8" i="53"/>
  <c r="R9" i="53"/>
  <c r="R11" i="53"/>
  <c r="R12" i="53"/>
  <c r="R15" i="53"/>
  <c r="R16" i="53"/>
  <c r="R17" i="53"/>
  <c r="R18" i="53"/>
  <c r="R21" i="53"/>
  <c r="R22" i="53"/>
  <c r="R24" i="53"/>
  <c r="R27" i="53"/>
  <c r="R28" i="53"/>
  <c r="R30" i="53"/>
  <c r="R33" i="53"/>
  <c r="R34" i="53"/>
  <c r="R36" i="53"/>
  <c r="R39" i="53"/>
  <c r="R40" i="53"/>
  <c r="R42" i="53"/>
  <c r="R45" i="53"/>
  <c r="R46" i="53"/>
  <c r="R47" i="53"/>
  <c r="R48" i="53"/>
  <c r="R51" i="53"/>
  <c r="R52" i="53"/>
  <c r="R53" i="53"/>
  <c r="R54" i="53"/>
  <c r="R56" i="53"/>
  <c r="R57" i="53"/>
  <c r="R58" i="53"/>
  <c r="R59" i="53"/>
  <c r="R60" i="53"/>
  <c r="R62" i="53"/>
  <c r="R63" i="53"/>
  <c r="R64" i="53"/>
  <c r="R65" i="53"/>
  <c r="R66" i="53"/>
  <c r="R68" i="53"/>
  <c r="R69" i="53"/>
  <c r="R70" i="53"/>
  <c r="R71" i="53"/>
  <c r="R72" i="53"/>
  <c r="R74" i="53"/>
  <c r="R75" i="53"/>
  <c r="R76" i="53"/>
  <c r="R77" i="53"/>
  <c r="R78" i="53"/>
  <c r="R80" i="53"/>
  <c r="R81" i="53"/>
  <c r="R82" i="53"/>
  <c r="S14" i="53"/>
  <c r="S15" i="53"/>
  <c r="S20" i="53"/>
  <c r="S26" i="53"/>
  <c r="R19" i="53"/>
  <c r="S7" i="53"/>
  <c r="S9" i="53"/>
  <c r="S25" i="53"/>
  <c r="S31" i="53"/>
  <c r="S47" i="53"/>
  <c r="S48" i="53" s="1"/>
  <c r="S51" i="53"/>
  <c r="S52" i="53"/>
  <c r="S57" i="53"/>
  <c r="S58" i="53" s="1"/>
  <c r="R83" i="53"/>
  <c r="R84" i="53"/>
  <c r="R86" i="53"/>
  <c r="R87" i="53"/>
  <c r="R88" i="53"/>
  <c r="R89" i="53"/>
  <c r="R90" i="53"/>
  <c r="R92" i="53"/>
  <c r="R93" i="53"/>
  <c r="R94" i="53"/>
  <c r="R95" i="53"/>
  <c r="R96" i="53"/>
  <c r="R98" i="53"/>
  <c r="R99" i="53"/>
  <c r="R100" i="53"/>
  <c r="R101" i="53"/>
  <c r="R102" i="53"/>
  <c r="R104" i="53"/>
  <c r="R105" i="53"/>
  <c r="R106" i="53"/>
  <c r="R107" i="53"/>
  <c r="R108" i="53"/>
  <c r="R110" i="53"/>
  <c r="R111" i="53"/>
  <c r="R112" i="53"/>
  <c r="R113" i="53"/>
  <c r="R114" i="53"/>
  <c r="R116" i="53"/>
  <c r="R117" i="53"/>
  <c r="R118" i="53"/>
  <c r="R119" i="53"/>
  <c r="R120" i="53"/>
  <c r="R122" i="53"/>
  <c r="R123" i="53"/>
  <c r="R124" i="53"/>
  <c r="R125" i="53"/>
  <c r="R126" i="53"/>
  <c r="R128" i="53"/>
  <c r="R129" i="53"/>
  <c r="R130" i="53"/>
  <c r="R131" i="53"/>
  <c r="R132" i="53"/>
  <c r="R134" i="53"/>
  <c r="R135" i="53"/>
  <c r="R136" i="53"/>
  <c r="R137" i="53"/>
  <c r="R138" i="53"/>
  <c r="R140" i="53"/>
  <c r="R141" i="53"/>
  <c r="R142" i="53"/>
  <c r="R143" i="53"/>
  <c r="R144" i="53"/>
  <c r="R146" i="53"/>
  <c r="R147" i="53"/>
  <c r="R148" i="53"/>
  <c r="R149" i="53"/>
  <c r="R150" i="53"/>
  <c r="R152" i="53"/>
  <c r="R153" i="53"/>
  <c r="R154" i="53"/>
  <c r="R155" i="53"/>
  <c r="R156" i="53"/>
  <c r="R158" i="53"/>
  <c r="R159" i="53"/>
  <c r="R160" i="53"/>
  <c r="R161" i="53"/>
  <c r="R162" i="53"/>
  <c r="R165" i="53"/>
  <c r="R166" i="53"/>
  <c r="R167" i="53"/>
  <c r="R168" i="53"/>
  <c r="R171" i="53"/>
  <c r="R172" i="53"/>
  <c r="R173" i="53"/>
  <c r="R174" i="53"/>
  <c r="R177" i="53"/>
  <c r="R179" i="53"/>
  <c r="R180" i="53"/>
  <c r="R183" i="53"/>
  <c r="R184" i="53"/>
  <c r="R185" i="53"/>
  <c r="R186" i="53"/>
  <c r="R190" i="53"/>
  <c r="R191" i="53"/>
  <c r="R192" i="53"/>
  <c r="R168" i="52"/>
  <c r="R169" i="52"/>
  <c r="R170" i="52"/>
  <c r="R171" i="52"/>
  <c r="R172" i="52"/>
  <c r="R174" i="52"/>
  <c r="R175" i="52"/>
  <c r="R176" i="52"/>
  <c r="R177" i="52"/>
  <c r="R178" i="52"/>
  <c r="R180" i="52"/>
  <c r="R181" i="52"/>
  <c r="R182" i="52"/>
  <c r="R183" i="52"/>
  <c r="R184" i="52"/>
  <c r="R187" i="52"/>
  <c r="R188" i="52"/>
  <c r="R189" i="52"/>
  <c r="R190" i="52"/>
  <c r="R192" i="52"/>
  <c r="R193" i="52"/>
  <c r="R194" i="52"/>
  <c r="R23" i="52"/>
  <c r="S174" i="52"/>
  <c r="S11" i="52"/>
  <c r="S13" i="52"/>
  <c r="S17" i="52"/>
  <c r="S20" i="52"/>
  <c r="S21" i="52"/>
  <c r="S23" i="52"/>
  <c r="S24" i="52"/>
  <c r="S26" i="52"/>
  <c r="S27" i="52"/>
  <c r="S29" i="52"/>
  <c r="S30" i="52"/>
  <c r="S33" i="52"/>
  <c r="S35" i="52"/>
  <c r="S37" i="52"/>
  <c r="S38" i="52"/>
  <c r="S39" i="52"/>
  <c r="S41" i="52"/>
  <c r="S43" i="52"/>
  <c r="S44" i="52"/>
  <c r="S45" i="52"/>
  <c r="S47" i="52"/>
  <c r="S48" i="52" s="1"/>
  <c r="S53" i="52"/>
  <c r="S54" i="52"/>
  <c r="S55" i="52"/>
  <c r="S56" i="52"/>
  <c r="S59" i="52"/>
  <c r="S60" i="52" s="1"/>
  <c r="S62" i="52"/>
  <c r="S63" i="52"/>
  <c r="S65" i="52"/>
  <c r="S66" i="52" s="1"/>
  <c r="S67" i="52"/>
  <c r="S69" i="52"/>
  <c r="S74" i="52" s="1"/>
  <c r="S75" i="52"/>
  <c r="S14" i="52"/>
  <c r="S9" i="51"/>
  <c r="S14" i="51"/>
  <c r="S15" i="51"/>
  <c r="S16" i="51"/>
  <c r="S17" i="51"/>
  <c r="S18" i="51"/>
  <c r="S20" i="51"/>
  <c r="S21" i="51"/>
  <c r="S22" i="51"/>
  <c r="S23" i="51"/>
  <c r="S24" i="51"/>
  <c r="S26" i="51"/>
  <c r="S27" i="51"/>
  <c r="S28" i="51"/>
  <c r="S29" i="51"/>
  <c r="S30" i="51"/>
  <c r="S33" i="51"/>
  <c r="S34" i="51"/>
  <c r="S35" i="51"/>
  <c r="S38" i="51"/>
  <c r="S39" i="51"/>
  <c r="S40" i="51"/>
  <c r="S41" i="51"/>
  <c r="S42" i="51"/>
  <c r="S44" i="51"/>
  <c r="S45" i="51"/>
  <c r="S47" i="51"/>
  <c r="S48" i="51" s="1"/>
  <c r="S51" i="51"/>
  <c r="S52" i="51"/>
  <c r="S53" i="51"/>
  <c r="S54" i="51"/>
  <c r="S56" i="51"/>
  <c r="S57" i="51"/>
  <c r="S59" i="51"/>
  <c r="S60" i="51" s="1"/>
  <c r="S62" i="51"/>
  <c r="S64" i="51" s="1"/>
  <c r="S63" i="51"/>
  <c r="S65" i="51"/>
  <c r="S66" i="51" s="1"/>
  <c r="R12" i="51"/>
  <c r="R15" i="51"/>
  <c r="R18" i="51"/>
  <c r="R19" i="51"/>
  <c r="R33" i="51"/>
  <c r="R34" i="51"/>
  <c r="R36" i="51"/>
  <c r="R37" i="51"/>
  <c r="R39" i="51"/>
  <c r="R40" i="51"/>
  <c r="R42" i="51"/>
  <c r="R43" i="51"/>
  <c r="R45" i="51"/>
  <c r="R46" i="51"/>
  <c r="R48" i="51"/>
  <c r="R49" i="51"/>
  <c r="R50" i="51"/>
  <c r="R51" i="51"/>
  <c r="R52" i="51"/>
  <c r="R54" i="51"/>
  <c r="R55" i="51"/>
  <c r="R57" i="51"/>
  <c r="R58" i="51"/>
  <c r="R60" i="51"/>
  <c r="R61" i="51"/>
  <c r="R62" i="51"/>
  <c r="R64" i="51"/>
  <c r="R66" i="51"/>
  <c r="R67" i="51"/>
  <c r="S68" i="51"/>
  <c r="S69" i="51"/>
  <c r="S70" i="51"/>
  <c r="S71" i="51"/>
  <c r="S72" i="51"/>
  <c r="S75" i="51"/>
  <c r="S76" i="51"/>
  <c r="S77" i="51"/>
  <c r="S80" i="51"/>
  <c r="S81" i="51"/>
  <c r="S82" i="51"/>
  <c r="S83" i="51"/>
  <c r="S84" i="51"/>
  <c r="S86" i="51"/>
  <c r="S87" i="51"/>
  <c r="S88" i="51"/>
  <c r="S90" i="51"/>
  <c r="S91" i="51" s="1"/>
  <c r="S92" i="51"/>
  <c r="S93" i="51"/>
  <c r="S94" i="51"/>
  <c r="S95" i="51"/>
  <c r="S96" i="51"/>
  <c r="S98" i="51"/>
  <c r="S100" i="51"/>
  <c r="S101" i="51"/>
  <c r="S102" i="51"/>
  <c r="S104" i="51"/>
  <c r="S105" i="51"/>
  <c r="S106" i="51"/>
  <c r="S107" i="51"/>
  <c r="S110" i="51"/>
  <c r="S111" i="51"/>
  <c r="S112" i="51"/>
  <c r="S113" i="51"/>
  <c r="S114" i="51"/>
  <c r="S116" i="51"/>
  <c r="S117" i="51"/>
  <c r="S118" i="51"/>
  <c r="S119" i="51"/>
  <c r="S122" i="51"/>
  <c r="S123" i="51"/>
  <c r="S124" i="51"/>
  <c r="S125" i="51"/>
  <c r="S126" i="51"/>
  <c r="S128" i="51"/>
  <c r="S129" i="51"/>
  <c r="S131" i="51"/>
  <c r="S132" i="51"/>
  <c r="S134" i="51"/>
  <c r="S135" i="51"/>
  <c r="S136" i="51"/>
  <c r="S137" i="51"/>
  <c r="S138" i="51"/>
  <c r="S140" i="51"/>
  <c r="S141" i="51"/>
  <c r="S142" i="51"/>
  <c r="S144" i="51"/>
  <c r="S146" i="51"/>
  <c r="S147" i="51"/>
  <c r="S148" i="51"/>
  <c r="S149" i="51"/>
  <c r="S153" i="51"/>
  <c r="S154" i="51"/>
  <c r="S155" i="51"/>
  <c r="S156" i="51"/>
  <c r="S157" i="51" s="1"/>
  <c r="S160" i="51"/>
  <c r="S161" i="51"/>
  <c r="S174" i="51" s="1"/>
  <c r="S162" i="51"/>
  <c r="S164" i="51"/>
  <c r="S165" i="51"/>
  <c r="S166" i="51"/>
  <c r="S167" i="51"/>
  <c r="S168" i="51"/>
  <c r="S170" i="51"/>
  <c r="S171" i="51"/>
  <c r="S172" i="51"/>
  <c r="S173" i="51"/>
  <c r="S176" i="51"/>
  <c r="S177" i="51"/>
  <c r="S178" i="51" s="1"/>
  <c r="Q195" i="51"/>
  <c r="S184" i="51"/>
  <c r="S185" i="51"/>
  <c r="S186" i="51"/>
  <c r="S190" i="51"/>
  <c r="S192" i="51" s="1"/>
  <c r="S193" i="51" s="1"/>
  <c r="S194" i="51" s="1"/>
  <c r="S191" i="51"/>
  <c r="R68" i="51"/>
  <c r="R69" i="51"/>
  <c r="R72" i="51"/>
  <c r="R73" i="51"/>
  <c r="R74" i="51"/>
  <c r="R75" i="51"/>
  <c r="R76" i="51"/>
  <c r="R79" i="51"/>
  <c r="R80" i="51"/>
  <c r="R81" i="51"/>
  <c r="R82" i="51"/>
  <c r="R84" i="51"/>
  <c r="R85" i="51"/>
  <c r="R86" i="51"/>
  <c r="R87" i="51"/>
  <c r="R88" i="51"/>
  <c r="R90" i="51"/>
  <c r="R92" i="51"/>
  <c r="R93" i="51"/>
  <c r="R94" i="51"/>
  <c r="R97" i="51"/>
  <c r="R98" i="51"/>
  <c r="R99" i="51"/>
  <c r="R100" i="51"/>
  <c r="R102" i="51"/>
  <c r="R103" i="51"/>
  <c r="R105" i="51"/>
  <c r="R106" i="51"/>
  <c r="R108" i="51"/>
  <c r="R109" i="51"/>
  <c r="R112" i="51"/>
  <c r="R114" i="51"/>
  <c r="R115" i="51"/>
  <c r="R118" i="51"/>
  <c r="S5" i="50"/>
  <c r="S6" i="50"/>
  <c r="S11" i="50"/>
  <c r="S12" i="50"/>
  <c r="S13" i="50"/>
  <c r="S14" i="50"/>
  <c r="S15" i="50"/>
  <c r="S17" i="50"/>
  <c r="S18" i="50"/>
  <c r="S192" i="50"/>
  <c r="S193" i="50" s="1"/>
  <c r="S194" i="50" s="1"/>
  <c r="S178" i="50"/>
  <c r="R111" i="50"/>
  <c r="R112" i="50"/>
  <c r="R114" i="50"/>
  <c r="R115" i="50"/>
  <c r="R116" i="50"/>
  <c r="R117" i="50"/>
  <c r="R118" i="50"/>
  <c r="R120" i="50"/>
  <c r="R121" i="50"/>
  <c r="R122" i="50"/>
  <c r="R123" i="50"/>
  <c r="R124" i="50"/>
  <c r="R126" i="50"/>
  <c r="R127" i="50"/>
  <c r="R128" i="50"/>
  <c r="R129" i="50"/>
  <c r="R130" i="50"/>
  <c r="R132" i="50"/>
  <c r="R133" i="50"/>
  <c r="R134" i="50"/>
  <c r="R135" i="50"/>
  <c r="R136" i="50"/>
  <c r="R138" i="50"/>
  <c r="R139" i="50"/>
  <c r="R140" i="50"/>
  <c r="R141" i="50"/>
  <c r="R154" i="50"/>
  <c r="R172" i="50"/>
  <c r="R177" i="50"/>
  <c r="R178" i="50"/>
  <c r="R180" i="50"/>
  <c r="R183" i="50"/>
  <c r="R184" i="50"/>
  <c r="R189" i="50"/>
  <c r="R190" i="50"/>
  <c r="R193" i="50"/>
  <c r="R194" i="50"/>
  <c r="S20" i="50"/>
  <c r="S21" i="50"/>
  <c r="S23" i="50"/>
  <c r="S24" i="50"/>
  <c r="S25" i="50"/>
  <c r="S26" i="50"/>
  <c r="S27" i="50"/>
  <c r="S29" i="50"/>
  <c r="S30" i="50"/>
  <c r="S31" i="50"/>
  <c r="S33" i="50"/>
  <c r="S35" i="50"/>
  <c r="S36" i="50"/>
  <c r="S37" i="50"/>
  <c r="S38" i="50"/>
  <c r="S39" i="50"/>
  <c r="S41" i="50"/>
  <c r="S42" i="50"/>
  <c r="S43" i="50"/>
  <c r="S44" i="50"/>
  <c r="S45" i="50"/>
  <c r="S47" i="50"/>
  <c r="S48" i="50" s="1"/>
  <c r="S49" i="50"/>
  <c r="S50" i="50" s="1"/>
  <c r="S51" i="50"/>
  <c r="S53" i="50"/>
  <c r="S54" i="50"/>
  <c r="S55" i="50"/>
  <c r="S56" i="50"/>
  <c r="S57" i="50"/>
  <c r="S61" i="50"/>
  <c r="S62" i="50"/>
  <c r="S63" i="50"/>
  <c r="S64" i="50" s="1"/>
  <c r="S65" i="50"/>
  <c r="S66" i="50" s="1"/>
  <c r="S67" i="50"/>
  <c r="S68" i="50"/>
  <c r="S69" i="50"/>
  <c r="S71" i="50"/>
  <c r="S74" i="50" s="1"/>
  <c r="S72" i="50"/>
  <c r="S73" i="50"/>
  <c r="S75" i="50"/>
  <c r="S77" i="50"/>
  <c r="S79" i="50"/>
  <c r="S80" i="50"/>
  <c r="S81" i="50"/>
  <c r="S89" i="50" s="1"/>
  <c r="S83" i="50"/>
  <c r="S84" i="50"/>
  <c r="S85" i="50"/>
  <c r="S86" i="50"/>
  <c r="S87" i="50"/>
  <c r="S90" i="50"/>
  <c r="S91" i="50" s="1"/>
  <c r="S92" i="50"/>
  <c r="S93" i="50"/>
  <c r="S95" i="50"/>
  <c r="S96" i="50"/>
  <c r="S98" i="50"/>
  <c r="S101" i="50"/>
  <c r="S102" i="50"/>
  <c r="S103" i="50"/>
  <c r="S104" i="50"/>
  <c r="S105" i="50"/>
  <c r="S107" i="50"/>
  <c r="S108" i="50"/>
  <c r="S109" i="50"/>
  <c r="S110" i="50"/>
  <c r="S113" i="50"/>
  <c r="S114" i="50"/>
  <c r="S115" i="50"/>
  <c r="S116" i="50"/>
  <c r="S119" i="50"/>
  <c r="S120" i="50"/>
  <c r="S121" i="50"/>
  <c r="S122" i="50"/>
  <c r="S125" i="50"/>
  <c r="S126" i="50"/>
  <c r="S127" i="50"/>
  <c r="S128" i="50"/>
  <c r="S131" i="50"/>
  <c r="S132" i="50"/>
  <c r="S133" i="50"/>
  <c r="S135" i="50"/>
  <c r="S137" i="50"/>
  <c r="S138" i="50"/>
  <c r="S139" i="50"/>
  <c r="S141" i="50"/>
  <c r="S144" i="50"/>
  <c r="S150" i="50" s="1"/>
  <c r="R9" i="49"/>
  <c r="R10" i="49"/>
  <c r="R13" i="49"/>
  <c r="R15" i="49"/>
  <c r="R16" i="49"/>
  <c r="R21" i="49"/>
  <c r="R27" i="49"/>
  <c r="R28" i="49"/>
  <c r="R34" i="49"/>
  <c r="R40" i="49"/>
  <c r="R46" i="49"/>
  <c r="R49" i="49"/>
  <c r="R55" i="49"/>
  <c r="R56" i="49"/>
  <c r="R61" i="49"/>
  <c r="R62" i="49"/>
  <c r="R63" i="49"/>
  <c r="R68" i="49"/>
  <c r="R69" i="49"/>
  <c r="R70" i="49"/>
  <c r="R74" i="49"/>
  <c r="R75" i="49"/>
  <c r="R76" i="49"/>
  <c r="R81" i="49"/>
  <c r="R82" i="49"/>
  <c r="R87" i="49"/>
  <c r="R88" i="49"/>
  <c r="R94" i="49"/>
  <c r="R100" i="49"/>
  <c r="R106" i="49"/>
  <c r="R112" i="49"/>
  <c r="R118" i="49"/>
  <c r="R124" i="49"/>
  <c r="R130" i="49"/>
  <c r="R133" i="49"/>
  <c r="R139" i="49"/>
  <c r="R145" i="49"/>
  <c r="R151" i="49"/>
  <c r="R152" i="49"/>
  <c r="R158" i="49"/>
  <c r="R159" i="49"/>
  <c r="R160" i="49"/>
  <c r="R164" i="49"/>
  <c r="R165" i="49"/>
  <c r="R166" i="49"/>
  <c r="R170" i="49"/>
  <c r="R171" i="49"/>
  <c r="R172" i="49"/>
  <c r="R176" i="49"/>
  <c r="R177" i="49"/>
  <c r="R178" i="49"/>
  <c r="R184" i="49"/>
  <c r="R193" i="49"/>
  <c r="R194" i="49"/>
  <c r="S11" i="49"/>
  <c r="S13" i="49"/>
  <c r="S14" i="49"/>
  <c r="S16" i="49"/>
  <c r="S21" i="49"/>
  <c r="S22" i="49"/>
  <c r="S27" i="49"/>
  <c r="S28" i="49"/>
  <c r="S33" i="49"/>
  <c r="S34" i="49"/>
  <c r="S39" i="49"/>
  <c r="S40" i="49"/>
  <c r="S45" i="49"/>
  <c r="S46" i="49" s="1"/>
  <c r="S49" i="49"/>
  <c r="S50" i="49" s="1"/>
  <c r="S55" i="49"/>
  <c r="S61" i="49"/>
  <c r="S62" i="49"/>
  <c r="S67" i="49"/>
  <c r="S68" i="49"/>
  <c r="S69" i="49"/>
  <c r="S73" i="49"/>
  <c r="S75" i="49"/>
  <c r="S76" i="49"/>
  <c r="S80" i="49"/>
  <c r="S81" i="49"/>
  <c r="S82" i="49"/>
  <c r="S86" i="49"/>
  <c r="S87" i="49"/>
  <c r="S88" i="49"/>
  <c r="S93" i="49"/>
  <c r="S94" i="49"/>
  <c r="S100" i="49"/>
  <c r="S106" i="49"/>
  <c r="S112" i="49"/>
  <c r="S118" i="49"/>
  <c r="S124" i="49"/>
  <c r="S136" i="49"/>
  <c r="S142" i="49"/>
  <c r="S145" i="49"/>
  <c r="S151" i="49"/>
  <c r="S152" i="49" s="1"/>
  <c r="S163" i="49"/>
  <c r="S164" i="49"/>
  <c r="S165" i="49"/>
  <c r="S170" i="49"/>
  <c r="S171" i="49"/>
  <c r="S176" i="49"/>
  <c r="S177" i="49"/>
  <c r="S183" i="49"/>
  <c r="S184" i="49"/>
  <c r="S185" i="49"/>
  <c r="S191" i="49"/>
  <c r="S192" i="49" s="1"/>
  <c r="S193" i="49" s="1"/>
  <c r="S194" i="49" s="1"/>
  <c r="R6" i="49"/>
  <c r="R12" i="49"/>
  <c r="R18" i="49"/>
  <c r="R20" i="49"/>
  <c r="R24" i="49"/>
  <c r="R30" i="49"/>
  <c r="R31" i="49"/>
  <c r="R32" i="49"/>
  <c r="R33" i="49"/>
  <c r="R36" i="49"/>
  <c r="R37" i="49"/>
  <c r="R38" i="49"/>
  <c r="R39" i="49"/>
  <c r="R42" i="49"/>
  <c r="R44" i="49"/>
  <c r="R45" i="49"/>
  <c r="R48" i="49"/>
  <c r="R50" i="49"/>
  <c r="R51" i="49"/>
  <c r="R52" i="49"/>
  <c r="R54" i="49"/>
  <c r="R57" i="49"/>
  <c r="R60" i="49"/>
  <c r="R64" i="49"/>
  <c r="R66" i="49"/>
  <c r="R78" i="49"/>
  <c r="R80" i="49"/>
  <c r="R84" i="49"/>
  <c r="R86" i="49"/>
  <c r="R92" i="49"/>
  <c r="R93" i="49"/>
  <c r="R96" i="49"/>
  <c r="R98" i="49"/>
  <c r="R99" i="49"/>
  <c r="R102" i="49"/>
  <c r="R105" i="49"/>
  <c r="R108" i="49"/>
  <c r="R110" i="49"/>
  <c r="R111" i="49"/>
  <c r="R114" i="49"/>
  <c r="R117" i="49"/>
  <c r="R120" i="49"/>
  <c r="R122" i="49"/>
  <c r="R123" i="49"/>
  <c r="R126" i="49"/>
  <c r="R129" i="49"/>
  <c r="R132" i="49"/>
  <c r="R134" i="49"/>
  <c r="R135" i="49"/>
  <c r="R136" i="49"/>
  <c r="R138" i="49"/>
  <c r="R140" i="49"/>
  <c r="R141" i="49"/>
  <c r="R142" i="49"/>
  <c r="R144" i="49"/>
  <c r="R147" i="49"/>
  <c r="R148" i="49"/>
  <c r="R150" i="49"/>
  <c r="R153" i="49"/>
  <c r="R154" i="49"/>
  <c r="R156" i="49"/>
  <c r="R162" i="49"/>
  <c r="R163" i="49"/>
  <c r="R168" i="49"/>
  <c r="R169" i="49"/>
  <c r="R174" i="49"/>
  <c r="R182" i="49"/>
  <c r="R183" i="49"/>
  <c r="R186" i="49"/>
  <c r="R189" i="49"/>
  <c r="R190" i="49"/>
  <c r="R192" i="49"/>
  <c r="S178" i="49"/>
  <c r="S36" i="49"/>
  <c r="S42" i="49"/>
  <c r="S54" i="49"/>
  <c r="S102" i="49"/>
  <c r="S108" i="49"/>
  <c r="S114" i="49"/>
  <c r="S120" i="49"/>
  <c r="S126" i="49"/>
  <c r="S132" i="49"/>
  <c r="S143" i="49" s="1"/>
  <c r="S138" i="49"/>
  <c r="S144" i="49"/>
  <c r="S156" i="49"/>
  <c r="I195" i="49"/>
  <c r="R17" i="49"/>
  <c r="R23" i="49"/>
  <c r="R29" i="49"/>
  <c r="R35" i="49"/>
  <c r="R41" i="49"/>
  <c r="R47" i="49"/>
  <c r="R53" i="49"/>
  <c r="R83" i="49"/>
  <c r="R89" i="49"/>
  <c r="R95" i="49"/>
  <c r="R101" i="49"/>
  <c r="R107" i="49"/>
  <c r="R113" i="49"/>
  <c r="R119" i="49"/>
  <c r="R125" i="49"/>
  <c r="R131" i="49"/>
  <c r="R137" i="49"/>
  <c r="R143" i="49"/>
  <c r="R149" i="49"/>
  <c r="R179" i="49"/>
  <c r="R185" i="49"/>
  <c r="R191" i="49"/>
  <c r="S23" i="49"/>
  <c r="S29" i="49"/>
  <c r="S35" i="49"/>
  <c r="S41" i="49"/>
  <c r="S47" i="49"/>
  <c r="S48" i="49" s="1"/>
  <c r="S53" i="49"/>
  <c r="S58" i="49" s="1"/>
  <c r="S95" i="49"/>
  <c r="S101" i="49"/>
  <c r="S107" i="49"/>
  <c r="S113" i="49"/>
  <c r="S119" i="49"/>
  <c r="S125" i="49"/>
  <c r="S131" i="49"/>
  <c r="S137" i="49"/>
  <c r="S149" i="49"/>
  <c r="R11" i="48"/>
  <c r="R13" i="48"/>
  <c r="R17" i="48"/>
  <c r="R18" i="48"/>
  <c r="R23" i="48"/>
  <c r="R24" i="48"/>
  <c r="R28" i="48"/>
  <c r="R29" i="48"/>
  <c r="R34" i="48"/>
  <c r="R36" i="48"/>
  <c r="R40" i="48"/>
  <c r="R43" i="48"/>
  <c r="R46" i="48"/>
  <c r="R52" i="48"/>
  <c r="R64" i="48"/>
  <c r="R65" i="48"/>
  <c r="R72" i="48"/>
  <c r="R76" i="48"/>
  <c r="R77" i="48"/>
  <c r="R78" i="48"/>
  <c r="R83" i="48"/>
  <c r="R84" i="48"/>
  <c r="R88" i="48"/>
  <c r="R95" i="48"/>
  <c r="R96" i="48"/>
  <c r="R103" i="48"/>
  <c r="R107" i="48"/>
  <c r="R108" i="48"/>
  <c r="R114" i="48"/>
  <c r="R119" i="48"/>
  <c r="R120" i="48"/>
  <c r="R125" i="48"/>
  <c r="R126" i="48"/>
  <c r="R138" i="48"/>
  <c r="R150" i="48"/>
  <c r="R160" i="48"/>
  <c r="R161" i="48"/>
  <c r="R172" i="48"/>
  <c r="R173" i="48"/>
  <c r="R185" i="48"/>
  <c r="R186" i="48"/>
  <c r="S7" i="48"/>
  <c r="S12" i="48"/>
  <c r="S18" i="48"/>
  <c r="S102" i="48"/>
  <c r="S103" i="48"/>
  <c r="S105" i="48"/>
  <c r="S107" i="48"/>
  <c r="S108" i="48"/>
  <c r="S111" i="48"/>
  <c r="S113" i="48"/>
  <c r="S114" i="48"/>
  <c r="S115" i="48"/>
  <c r="S117" i="48"/>
  <c r="S119" i="48"/>
  <c r="S123" i="48"/>
  <c r="S125" i="48"/>
  <c r="S126" i="48"/>
  <c r="S127" i="48"/>
  <c r="S129" i="48"/>
  <c r="S131" i="48"/>
  <c r="S133" i="48"/>
  <c r="S135" i="48"/>
  <c r="S137" i="48"/>
  <c r="S138" i="48"/>
  <c r="S139" i="48"/>
  <c r="S141" i="48"/>
  <c r="S145" i="48"/>
  <c r="S147" i="48"/>
  <c r="S149" i="48"/>
  <c r="S151" i="48"/>
  <c r="S152" i="48" s="1"/>
  <c r="O195" i="48"/>
  <c r="S184" i="48"/>
  <c r="S185" i="48"/>
  <c r="S186" i="48"/>
  <c r="I195" i="48"/>
  <c r="S190" i="48"/>
  <c r="S191" i="48"/>
  <c r="S6" i="48"/>
  <c r="S11" i="48"/>
  <c r="S15" i="48"/>
  <c r="S17" i="48"/>
  <c r="R14" i="48"/>
  <c r="R20" i="48"/>
  <c r="R26" i="48"/>
  <c r="R32" i="48"/>
  <c r="R38" i="48"/>
  <c r="R44" i="48"/>
  <c r="R56" i="48"/>
  <c r="R68" i="48"/>
  <c r="R74" i="48"/>
  <c r="R80" i="48"/>
  <c r="R86" i="48"/>
  <c r="R92" i="48"/>
  <c r="R98" i="48"/>
  <c r="R104" i="48"/>
  <c r="R116" i="48"/>
  <c r="R128" i="48"/>
  <c r="R134" i="48"/>
  <c r="R140" i="48"/>
  <c r="R146" i="48"/>
  <c r="R152" i="48"/>
  <c r="R158" i="48"/>
  <c r="R164" i="48"/>
  <c r="R170" i="48"/>
  <c r="R180" i="48"/>
  <c r="R182" i="48"/>
  <c r="S26" i="48"/>
  <c r="S38" i="48"/>
  <c r="S44" i="48"/>
  <c r="S56" i="48"/>
  <c r="S58" i="48" s="1"/>
  <c r="S68" i="48"/>
  <c r="S80" i="48"/>
  <c r="S86" i="48"/>
  <c r="S92" i="48"/>
  <c r="S98" i="48"/>
  <c r="S104" i="48"/>
  <c r="S110" i="48"/>
  <c r="S116" i="48"/>
  <c r="S122" i="48"/>
  <c r="S128" i="48"/>
  <c r="S146" i="48"/>
  <c r="S164" i="48"/>
  <c r="S174" i="48" s="1"/>
  <c r="S176" i="48"/>
  <c r="Q195" i="48"/>
  <c r="S182" i="48"/>
  <c r="S9" i="48"/>
  <c r="S13" i="48"/>
  <c r="R19" i="48"/>
  <c r="R37" i="48"/>
  <c r="R49" i="48"/>
  <c r="R55" i="48"/>
  <c r="R85" i="48"/>
  <c r="R97" i="48"/>
  <c r="R109" i="48"/>
  <c r="R115" i="48"/>
  <c r="R127" i="48"/>
  <c r="R139" i="48"/>
  <c r="R151" i="48"/>
  <c r="S37" i="48"/>
  <c r="S97" i="48"/>
  <c r="S99" i="48" s="1"/>
  <c r="S64" i="48"/>
  <c r="R48" i="48"/>
  <c r="S31" i="48"/>
  <c r="R45" i="48"/>
  <c r="R47" i="48"/>
  <c r="R53" i="48"/>
  <c r="R59" i="48"/>
  <c r="R81" i="48"/>
  <c r="R87" i="48"/>
  <c r="R93" i="48"/>
  <c r="R94" i="48"/>
  <c r="R99" i="48"/>
  <c r="R100" i="48"/>
  <c r="R105" i="48"/>
  <c r="R106" i="48"/>
  <c r="R111" i="48"/>
  <c r="R112" i="48"/>
  <c r="R117" i="48"/>
  <c r="R118" i="48"/>
  <c r="R123" i="48"/>
  <c r="R124" i="48"/>
  <c r="R129" i="48"/>
  <c r="R130" i="48"/>
  <c r="R131" i="48"/>
  <c r="R135" i="48"/>
  <c r="R136" i="48"/>
  <c r="R137" i="48"/>
  <c r="R141" i="48"/>
  <c r="R142" i="48"/>
  <c r="R143" i="48"/>
  <c r="R148" i="48"/>
  <c r="R149" i="48"/>
  <c r="R155" i="48"/>
  <c r="R156" i="48"/>
  <c r="R162" i="48"/>
  <c r="R168" i="48"/>
  <c r="R174" i="48"/>
  <c r="R183" i="48"/>
  <c r="R184" i="48"/>
  <c r="R189" i="48"/>
  <c r="R190" i="48"/>
  <c r="R191" i="48"/>
  <c r="R7" i="49"/>
  <c r="R8" i="49"/>
  <c r="R163" i="48"/>
  <c r="R169" i="48"/>
  <c r="R175" i="48"/>
  <c r="R61" i="48"/>
  <c r="S67" i="48"/>
  <c r="S74" i="48" s="1"/>
  <c r="S73" i="48"/>
  <c r="S79" i="48"/>
  <c r="S89" i="48" s="1"/>
  <c r="S85" i="48"/>
  <c r="S175" i="48"/>
  <c r="S178" i="48" s="1"/>
  <c r="R22" i="49"/>
  <c r="R67" i="48"/>
  <c r="R60" i="48"/>
  <c r="R66" i="48"/>
  <c r="R73" i="48"/>
  <c r="R25" i="48"/>
  <c r="R54" i="48"/>
  <c r="R20" i="52"/>
  <c r="R21" i="52"/>
  <c r="R26" i="52"/>
  <c r="R35" i="54"/>
  <c r="K195" i="51"/>
  <c r="R23" i="53"/>
  <c r="R29" i="53"/>
  <c r="R35" i="53"/>
  <c r="R41" i="53"/>
  <c r="S7" i="50"/>
  <c r="S8" i="50"/>
  <c r="S9" i="50"/>
  <c r="S9" i="54"/>
  <c r="S11" i="54"/>
  <c r="S19" i="54" s="1"/>
  <c r="R14" i="51"/>
  <c r="S9" i="52"/>
  <c r="S12" i="52"/>
  <c r="S5" i="53"/>
  <c r="S8" i="53"/>
  <c r="S11" i="53"/>
  <c r="S5" i="52"/>
  <c r="S6" i="53"/>
  <c r="S5" i="54"/>
  <c r="S10" i="54" s="1"/>
  <c r="R6" i="53"/>
  <c r="S8" i="54"/>
  <c r="R9" i="52"/>
  <c r="R10" i="52"/>
  <c r="S58" i="54"/>
  <c r="S174" i="54"/>
  <c r="S157" i="54"/>
  <c r="S187" i="54"/>
  <c r="S188" i="54" s="1"/>
  <c r="S189" i="54" s="1"/>
  <c r="S74" i="54"/>
  <c r="S78" i="54" s="1"/>
  <c r="S178" i="54"/>
  <c r="S192" i="54"/>
  <c r="S193" i="54" s="1"/>
  <c r="S194" i="54" s="1"/>
  <c r="S46" i="54"/>
  <c r="S89" i="54"/>
  <c r="S99" i="54"/>
  <c r="S130" i="54"/>
  <c r="S143" i="54"/>
  <c r="S130" i="53"/>
  <c r="S150" i="53"/>
  <c r="S174" i="53"/>
  <c r="R7" i="53"/>
  <c r="S157" i="53"/>
  <c r="S187" i="53"/>
  <c r="S188" i="53" s="1"/>
  <c r="S189" i="53" s="1"/>
  <c r="S89" i="53"/>
  <c r="S99" i="53"/>
  <c r="S46" i="53"/>
  <c r="S178" i="53"/>
  <c r="S192" i="53"/>
  <c r="S193" i="53" s="1"/>
  <c r="S194" i="53" s="1"/>
  <c r="S13" i="53"/>
  <c r="S74" i="53"/>
  <c r="R10" i="53"/>
  <c r="S64" i="53"/>
  <c r="S143" i="53"/>
  <c r="S178" i="52"/>
  <c r="S179" i="52" s="1"/>
  <c r="S180" i="52" s="1"/>
  <c r="S192" i="52"/>
  <c r="S193" i="52" s="1"/>
  <c r="S194" i="52" s="1"/>
  <c r="R6" i="52"/>
  <c r="S64" i="52"/>
  <c r="S143" i="52"/>
  <c r="S157" i="52"/>
  <c r="S187" i="52"/>
  <c r="S188" i="52" s="1"/>
  <c r="S189" i="52" s="1"/>
  <c r="S6" i="52"/>
  <c r="S130" i="52"/>
  <c r="S89" i="52"/>
  <c r="S99" i="52"/>
  <c r="S150" i="52"/>
  <c r="R7" i="52"/>
  <c r="R8" i="52"/>
  <c r="S8" i="52"/>
  <c r="S12" i="51"/>
  <c r="S13" i="51"/>
  <c r="R11" i="51"/>
  <c r="R13" i="51"/>
  <c r="S7" i="51"/>
  <c r="S99" i="51"/>
  <c r="S5" i="51"/>
  <c r="S6" i="51"/>
  <c r="S11" i="51"/>
  <c r="S74" i="51"/>
  <c r="R23" i="51"/>
  <c r="R29" i="51"/>
  <c r="S157" i="50"/>
  <c r="R10" i="50"/>
  <c r="R12" i="50"/>
  <c r="R13" i="50"/>
  <c r="R14" i="50"/>
  <c r="R16" i="50"/>
  <c r="R18" i="50"/>
  <c r="R19" i="50"/>
  <c r="R22" i="50"/>
  <c r="R23" i="50"/>
  <c r="R24" i="50"/>
  <c r="R25" i="50"/>
  <c r="R26" i="50"/>
  <c r="R28" i="50"/>
  <c r="R29" i="50"/>
  <c r="R30" i="50"/>
  <c r="R31" i="50"/>
  <c r="R32" i="50"/>
  <c r="R35" i="50"/>
  <c r="R36" i="50"/>
  <c r="R37" i="50"/>
  <c r="R38" i="50"/>
  <c r="R41" i="50"/>
  <c r="R42" i="50"/>
  <c r="R43" i="50"/>
  <c r="R44" i="50"/>
  <c r="R47" i="50"/>
  <c r="R48" i="50"/>
  <c r="R49" i="50"/>
  <c r="R50" i="50"/>
  <c r="R52" i="50"/>
  <c r="R54" i="50"/>
  <c r="R9" i="50"/>
  <c r="S174" i="50"/>
  <c r="S179" i="50" s="1"/>
  <c r="S180" i="50" s="1"/>
  <c r="S187" i="50"/>
  <c r="S188" i="50" s="1"/>
  <c r="S189" i="50" s="1"/>
  <c r="S64" i="49"/>
  <c r="R14" i="49"/>
  <c r="S99" i="49"/>
  <c r="S174" i="49"/>
  <c r="S157" i="49"/>
  <c r="S74" i="49"/>
  <c r="S130" i="48"/>
  <c r="R16" i="48"/>
  <c r="R21" i="48"/>
  <c r="S8" i="48"/>
  <c r="S14" i="48"/>
  <c r="S19" i="48" s="1"/>
  <c r="S33" i="48"/>
  <c r="S157" i="48"/>
  <c r="R12" i="48"/>
  <c r="R8" i="54"/>
  <c r="R20" i="54"/>
  <c r="R26" i="54"/>
  <c r="R32" i="54"/>
  <c r="R56" i="54"/>
  <c r="R62" i="54"/>
  <c r="R68" i="54"/>
  <c r="R74" i="54"/>
  <c r="R80" i="54"/>
  <c r="R86" i="54"/>
  <c r="R9" i="54"/>
  <c r="R15" i="54"/>
  <c r="R21" i="54"/>
  <c r="R27" i="54"/>
  <c r="R51" i="54"/>
  <c r="R57" i="54"/>
  <c r="R63" i="54"/>
  <c r="R69" i="54"/>
  <c r="R81" i="54"/>
  <c r="R93" i="54"/>
  <c r="S7" i="52"/>
  <c r="R16" i="52"/>
  <c r="R15" i="52"/>
  <c r="S8" i="51"/>
  <c r="R10" i="51"/>
  <c r="R16" i="51"/>
  <c r="R22" i="51"/>
  <c r="R28" i="51"/>
  <c r="R11" i="50"/>
  <c r="R17" i="50"/>
  <c r="S9" i="49"/>
  <c r="S12" i="49"/>
  <c r="R5" i="49"/>
  <c r="S18" i="49"/>
  <c r="S20" i="49"/>
  <c r="S32" i="49" s="1"/>
  <c r="S28" i="48"/>
  <c r="S32" i="48" s="1"/>
  <c r="R27" i="48"/>
  <c r="R7" i="48"/>
  <c r="R35" i="48"/>
  <c r="S5" i="48"/>
  <c r="S10" i="48" s="1"/>
  <c r="S6" i="49"/>
  <c r="R10" i="54"/>
  <c r="R22" i="54"/>
  <c r="R28" i="54"/>
  <c r="R52" i="54"/>
  <c r="R58" i="54"/>
  <c r="R64" i="54"/>
  <c r="R70" i="54"/>
  <c r="R82" i="54"/>
  <c r="R88" i="54"/>
  <c r="R94" i="54"/>
  <c r="R9" i="48"/>
  <c r="R6" i="50"/>
  <c r="R7" i="51"/>
  <c r="R25" i="51"/>
  <c r="R31" i="51"/>
  <c r="R5" i="52"/>
  <c r="R11" i="52"/>
  <c r="R17" i="52"/>
  <c r="S5" i="49"/>
  <c r="R87" i="54"/>
  <c r="R8" i="48"/>
  <c r="R5" i="50"/>
  <c r="R6" i="51"/>
  <c r="R24" i="51"/>
  <c r="R30" i="51"/>
  <c r="R92" i="54"/>
  <c r="R5" i="51"/>
  <c r="R7" i="54"/>
  <c r="R25" i="54"/>
  <c r="R31" i="54"/>
  <c r="R55" i="54"/>
  <c r="R61" i="54"/>
  <c r="R67" i="54"/>
  <c r="R73" i="54"/>
  <c r="R79" i="54"/>
  <c r="R85" i="54"/>
  <c r="R14" i="52"/>
  <c r="R6" i="48"/>
  <c r="S8" i="49"/>
  <c r="R6" i="54"/>
  <c r="R24" i="54"/>
  <c r="R30" i="54"/>
  <c r="R48" i="54"/>
  <c r="R54" i="54"/>
  <c r="R72" i="54"/>
  <c r="R84" i="54"/>
  <c r="R5" i="48"/>
  <c r="R8" i="50"/>
  <c r="R20" i="50"/>
  <c r="R9" i="51"/>
  <c r="R21" i="51"/>
  <c r="R27" i="51"/>
  <c r="R13" i="52"/>
  <c r="R19" i="52"/>
  <c r="R5" i="53"/>
  <c r="S7" i="49"/>
  <c r="R5" i="54"/>
  <c r="R23" i="54"/>
  <c r="R29" i="54"/>
  <c r="R47" i="54"/>
  <c r="R53" i="54"/>
  <c r="R71" i="54"/>
  <c r="R83" i="54"/>
  <c r="R89" i="54"/>
  <c r="R95" i="54"/>
  <c r="R10" i="48"/>
  <c r="R7" i="50"/>
  <c r="R8" i="51"/>
  <c r="R20" i="51"/>
  <c r="R26" i="51"/>
  <c r="R32" i="51"/>
  <c r="R12" i="52"/>
  <c r="R18" i="52"/>
  <c r="I195" i="52"/>
  <c r="M195" i="52"/>
  <c r="Q195" i="52"/>
  <c r="S179" i="49"/>
  <c r="S180" i="49" s="1"/>
  <c r="S32" i="53" l="1"/>
  <c r="S32" i="52"/>
  <c r="S10" i="52"/>
  <c r="S46" i="52"/>
  <c r="S58" i="52"/>
  <c r="S19" i="52"/>
  <c r="S130" i="51"/>
  <c r="S32" i="51"/>
  <c r="S150" i="51"/>
  <c r="S143" i="51"/>
  <c r="S158" i="51" s="1"/>
  <c r="S46" i="51"/>
  <c r="S187" i="51"/>
  <c r="S188" i="51" s="1"/>
  <c r="S189" i="51" s="1"/>
  <c r="S89" i="51"/>
  <c r="S58" i="51"/>
  <c r="S130" i="50"/>
  <c r="S143" i="50"/>
  <c r="S158" i="50" s="1"/>
  <c r="S99" i="50"/>
  <c r="S187" i="49"/>
  <c r="S188" i="49" s="1"/>
  <c r="S189" i="49" s="1"/>
  <c r="S130" i="49"/>
  <c r="S150" i="49"/>
  <c r="S158" i="49" s="1"/>
  <c r="S89" i="49"/>
  <c r="S150" i="48"/>
  <c r="S187" i="48"/>
  <c r="S188" i="48" s="1"/>
  <c r="S189" i="48" s="1"/>
  <c r="S158" i="54"/>
  <c r="S159" i="54" s="1"/>
  <c r="S195" i="54" s="1"/>
  <c r="S179" i="54"/>
  <c r="S180" i="54" s="1"/>
  <c r="S179" i="53"/>
  <c r="S180" i="53" s="1"/>
  <c r="S10" i="53"/>
  <c r="S19" i="51"/>
  <c r="S58" i="50"/>
  <c r="S32" i="50"/>
  <c r="S10" i="50"/>
  <c r="S46" i="50"/>
  <c r="S19" i="50"/>
  <c r="S19" i="49"/>
  <c r="S46" i="48"/>
  <c r="S78" i="48" s="1"/>
  <c r="S192" i="48"/>
  <c r="S193" i="48" s="1"/>
  <c r="S194" i="48" s="1"/>
  <c r="S143" i="48"/>
  <c r="S158" i="48" s="1"/>
  <c r="S179" i="48"/>
  <c r="S180" i="48" s="1"/>
  <c r="S19" i="53"/>
  <c r="S78" i="53" s="1"/>
  <c r="S159" i="53" s="1"/>
  <c r="S195" i="53" s="1"/>
  <c r="S158" i="53"/>
  <c r="S158" i="52"/>
  <c r="S78" i="52"/>
  <c r="S179" i="51"/>
  <c r="S180" i="51" s="1"/>
  <c r="S10" i="51"/>
  <c r="S10" i="49"/>
  <c r="S78" i="49" s="1"/>
  <c r="D75" i="39"/>
  <c r="S78" i="50" l="1"/>
  <c r="S78" i="51"/>
  <c r="S159" i="51" s="1"/>
  <c r="S195" i="51" s="1"/>
  <c r="S159" i="50"/>
  <c r="S195" i="50" s="1"/>
  <c r="S159" i="48"/>
  <c r="S195" i="48" s="1"/>
  <c r="S159" i="52"/>
  <c r="S195" i="52" s="1"/>
  <c r="S159" i="49"/>
  <c r="S195" i="49" s="1"/>
  <c r="E20" i="30" l="1"/>
  <c r="B20" i="32" l="1"/>
  <c r="N23" i="1" l="1"/>
  <c r="M23" i="1"/>
  <c r="D65" i="39" l="1"/>
  <c r="D63" i="39"/>
  <c r="C20" i="43" l="1"/>
  <c r="C8" i="43"/>
  <c r="C13" i="43"/>
  <c r="C16" i="43"/>
  <c r="C24" i="43" l="1"/>
  <c r="I195" i="42"/>
  <c r="L15" i="13" l="1"/>
  <c r="L10" i="13"/>
  <c r="L9" i="13"/>
  <c r="L7" i="13"/>
  <c r="J10" i="13"/>
  <c r="J9" i="13"/>
  <c r="J7" i="13"/>
  <c r="J15" i="13" s="1"/>
  <c r="P12" i="12"/>
  <c r="O12" i="12"/>
  <c r="M12" i="12"/>
  <c r="K12" i="12"/>
  <c r="K12" i="11"/>
  <c r="J12" i="11"/>
  <c r="I12" i="11"/>
  <c r="G12" i="11"/>
  <c r="C20" i="14" l="1"/>
  <c r="C13" i="14"/>
  <c r="C16" i="14"/>
  <c r="C8" i="14"/>
  <c r="C24" i="14" l="1"/>
  <c r="I195" i="2"/>
  <c r="N18" i="45"/>
  <c r="N17" i="45"/>
  <c r="N16" i="45"/>
  <c r="N8" i="45"/>
  <c r="N11" i="1"/>
  <c r="M18" i="45"/>
  <c r="M17" i="45"/>
  <c r="M16" i="45"/>
  <c r="M13" i="45"/>
  <c r="M12" i="45"/>
  <c r="M11" i="45"/>
  <c r="M9" i="45"/>
  <c r="M8" i="45"/>
  <c r="M19" i="45" l="1"/>
  <c r="E15" i="45"/>
  <c r="E14" i="45"/>
  <c r="E24" i="1"/>
  <c r="E23" i="1"/>
  <c r="M11" i="1"/>
  <c r="O13" i="1" l="1"/>
  <c r="N22" i="1"/>
  <c r="N21" i="1"/>
  <c r="N20" i="1"/>
  <c r="N19" i="1"/>
  <c r="N18" i="1"/>
  <c r="N17" i="1"/>
  <c r="N12" i="1"/>
  <c r="N10" i="1"/>
  <c r="N8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M25" i="1"/>
  <c r="M22" i="1"/>
  <c r="M21" i="1"/>
  <c r="M20" i="1"/>
  <c r="M19" i="1"/>
  <c r="M18" i="1"/>
  <c r="M17" i="1"/>
  <c r="M16" i="1"/>
  <c r="M15" i="1"/>
  <c r="M14" i="1"/>
  <c r="M13" i="1"/>
  <c r="M12" i="1"/>
  <c r="M10" i="1"/>
  <c r="M9" i="1"/>
  <c r="M8" i="1"/>
  <c r="AA2" i="19" l="1"/>
  <c r="AA1" i="19"/>
  <c r="D15" i="39"/>
  <c r="D19" i="39"/>
  <c r="E21" i="39"/>
  <c r="E19" i="39"/>
  <c r="AA2" i="28"/>
  <c r="AA1" i="28"/>
  <c r="E15" i="39"/>
  <c r="E17" i="39"/>
  <c r="E69" i="39"/>
  <c r="E67" i="39"/>
  <c r="E53" i="39"/>
  <c r="E51" i="39"/>
  <c r="E49" i="39"/>
  <c r="E47" i="39"/>
  <c r="E45" i="39"/>
  <c r="E43" i="39"/>
  <c r="E27" i="39"/>
  <c r="E25" i="39"/>
  <c r="E13" i="39"/>
  <c r="D11" i="39"/>
  <c r="E11" i="39"/>
  <c r="D5" i="39"/>
  <c r="E11" i="8" l="1"/>
  <c r="F11" i="8"/>
  <c r="E18" i="45" l="1"/>
  <c r="E17" i="45"/>
  <c r="E16" i="45"/>
  <c r="E13" i="45"/>
  <c r="E12" i="45"/>
  <c r="E11" i="45"/>
  <c r="E9" i="45"/>
  <c r="E8" i="45"/>
  <c r="I12" i="12" l="1"/>
  <c r="N12" i="12"/>
  <c r="D9" i="39" l="1"/>
  <c r="D119" i="39"/>
  <c r="D117" i="39"/>
  <c r="D115" i="39"/>
  <c r="D113" i="39"/>
  <c r="D111" i="39"/>
  <c r="D109" i="39"/>
  <c r="D107" i="39"/>
  <c r="D145" i="39"/>
  <c r="D143" i="39"/>
  <c r="D141" i="39"/>
  <c r="D137" i="39"/>
  <c r="D135" i="39"/>
  <c r="D133" i="39"/>
  <c r="D131" i="39"/>
  <c r="D129" i="39"/>
  <c r="D127" i="39"/>
  <c r="D125" i="39"/>
  <c r="D121" i="39"/>
  <c r="D105" i="39"/>
  <c r="D103" i="39"/>
  <c r="D101" i="39"/>
  <c r="D99" i="39"/>
  <c r="D97" i="39"/>
  <c r="D93" i="39"/>
  <c r="D89" i="39"/>
  <c r="D87" i="39"/>
  <c r="D83" i="39"/>
  <c r="D79" i="39"/>
  <c r="D77" i="39"/>
  <c r="D73" i="39"/>
  <c r="D71" i="39"/>
  <c r="D67" i="39"/>
  <c r="D61" i="39"/>
  <c r="D59" i="39"/>
  <c r="D57" i="39"/>
  <c r="D55" i="39"/>
  <c r="D51" i="39"/>
  <c r="D47" i="39"/>
  <c r="D43" i="39"/>
  <c r="D25" i="39"/>
  <c r="D23" i="39"/>
  <c r="D7" i="39"/>
  <c r="E19" i="32" l="1"/>
  <c r="E8" i="32" l="1"/>
  <c r="E10" i="32"/>
  <c r="E12" i="32"/>
  <c r="E14" i="32"/>
  <c r="E16" i="32"/>
  <c r="E18" i="32"/>
  <c r="E7" i="32"/>
  <c r="E9" i="32"/>
  <c r="E11" i="32"/>
  <c r="E13" i="32"/>
  <c r="E15" i="32"/>
  <c r="E17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E20" i="32" l="1"/>
  <c r="C20" i="30"/>
  <c r="D20" i="30"/>
  <c r="B20" i="30"/>
  <c r="H13" i="13"/>
  <c r="M11" i="12"/>
  <c r="K11" i="12"/>
  <c r="I11" i="12"/>
  <c r="M8" i="12"/>
  <c r="M7" i="12"/>
  <c r="I10" i="12"/>
  <c r="I8" i="12"/>
  <c r="I7" i="12"/>
  <c r="C7" i="32" l="1"/>
  <c r="C19" i="32"/>
  <c r="C9" i="32"/>
  <c r="C12" i="32"/>
  <c r="H8" i="13"/>
  <c r="H10" i="13"/>
  <c r="H12" i="13"/>
  <c r="H14" i="13"/>
  <c r="H7" i="13"/>
  <c r="H11" i="13"/>
  <c r="M9" i="12"/>
  <c r="K7" i="12"/>
  <c r="K9" i="12"/>
  <c r="K8" i="12"/>
  <c r="K10" i="12"/>
  <c r="I9" i="12"/>
  <c r="I13" i="12" s="1"/>
  <c r="M10" i="12"/>
  <c r="I11" i="11"/>
  <c r="I10" i="11"/>
  <c r="I9" i="11"/>
  <c r="I8" i="11"/>
  <c r="I7" i="11"/>
  <c r="G11" i="11"/>
  <c r="G10" i="11"/>
  <c r="G9" i="11"/>
  <c r="G8" i="11"/>
  <c r="G7" i="11"/>
  <c r="E10" i="8"/>
  <c r="E9" i="8"/>
  <c r="E8" i="8"/>
  <c r="E7" i="8"/>
  <c r="E6" i="8"/>
  <c r="M13" i="12" l="1"/>
  <c r="I13" i="11"/>
  <c r="C17" i="32"/>
  <c r="C14" i="32"/>
  <c r="C11" i="32"/>
  <c r="F20" i="32"/>
  <c r="C16" i="32"/>
  <c r="C8" i="32"/>
  <c r="C13" i="32"/>
  <c r="C18" i="32"/>
  <c r="C10" i="32"/>
  <c r="C15" i="32"/>
  <c r="G13" i="11"/>
  <c r="E12" i="8"/>
  <c r="H15" i="13"/>
  <c r="K13" i="12"/>
  <c r="C20" i="32" l="1"/>
  <c r="C138" i="6"/>
  <c r="C131" i="17" l="1"/>
  <c r="F10" i="8" l="1"/>
  <c r="F9" i="8"/>
  <c r="F8" i="8"/>
  <c r="F7" i="8"/>
  <c r="F6" i="8"/>
  <c r="F12" i="8" l="1"/>
  <c r="C11" i="8"/>
  <c r="K11" i="11" l="1"/>
  <c r="K10" i="11"/>
  <c r="K9" i="11"/>
  <c r="K8" i="11"/>
  <c r="K7" i="11"/>
  <c r="J11" i="11"/>
  <c r="J10" i="11"/>
  <c r="J9" i="11"/>
  <c r="J8" i="11"/>
  <c r="J7" i="11"/>
  <c r="J13" i="11" l="1"/>
  <c r="C12" i="11"/>
  <c r="K13" i="11"/>
  <c r="E12" i="11"/>
  <c r="P11" i="12"/>
  <c r="P10" i="12"/>
  <c r="P9" i="12"/>
  <c r="P8" i="12"/>
  <c r="P7" i="12"/>
  <c r="O11" i="12"/>
  <c r="O10" i="12"/>
  <c r="O9" i="12"/>
  <c r="O8" i="12"/>
  <c r="O7" i="12"/>
  <c r="N11" i="12"/>
  <c r="N10" i="12"/>
  <c r="N9" i="12"/>
  <c r="N8" i="12"/>
  <c r="N7" i="12"/>
  <c r="N13" i="12" l="1"/>
  <c r="C12" i="12"/>
  <c r="O13" i="12"/>
  <c r="E12" i="12"/>
  <c r="P13" i="12"/>
  <c r="G12" i="12"/>
  <c r="K15" i="13"/>
  <c r="K14" i="13"/>
  <c r="K13" i="13"/>
  <c r="K12" i="13"/>
  <c r="K11" i="13"/>
  <c r="K10" i="13"/>
  <c r="K8" i="13"/>
  <c r="K7" i="13"/>
  <c r="E11" i="16" l="1"/>
  <c r="E15" i="16" l="1"/>
  <c r="E16" i="16" s="1"/>
  <c r="E7" i="16"/>
  <c r="D47" i="15"/>
  <c r="D42" i="15"/>
  <c r="D48" i="15" l="1"/>
  <c r="F7" i="13"/>
  <c r="D14" i="13"/>
  <c r="D7" i="13"/>
  <c r="F14" i="13"/>
  <c r="F13" i="13"/>
  <c r="D13" i="13"/>
  <c r="F12" i="13"/>
  <c r="D12" i="13"/>
  <c r="F11" i="13"/>
  <c r="D11" i="13"/>
  <c r="F10" i="13"/>
  <c r="D10" i="13"/>
  <c r="F9" i="13"/>
  <c r="D9" i="13"/>
  <c r="F8" i="13"/>
  <c r="D8" i="13"/>
  <c r="F15" i="13" l="1"/>
  <c r="D15" i="13"/>
  <c r="G11" i="12" l="1"/>
  <c r="G9" i="12"/>
  <c r="G7" i="12"/>
  <c r="E11" i="12"/>
  <c r="E7" i="12"/>
  <c r="C9" i="12"/>
  <c r="C7" i="12"/>
  <c r="C11" i="12"/>
  <c r="G10" i="12"/>
  <c r="E10" i="12"/>
  <c r="C10" i="12"/>
  <c r="E9" i="12"/>
  <c r="G8" i="12"/>
  <c r="E8" i="12"/>
  <c r="C8" i="12"/>
  <c r="C13" i="12" l="1"/>
  <c r="E13" i="12"/>
  <c r="G13" i="12"/>
  <c r="E7" i="11"/>
  <c r="C7" i="11"/>
  <c r="E11" i="11"/>
  <c r="C11" i="11"/>
  <c r="E10" i="11"/>
  <c r="C10" i="11"/>
  <c r="E9" i="11"/>
  <c r="C9" i="11"/>
  <c r="E8" i="11"/>
  <c r="C8" i="11"/>
  <c r="C13" i="11" l="1"/>
  <c r="E13" i="11"/>
  <c r="E7" i="10"/>
  <c r="C7" i="10"/>
  <c r="E11" i="10"/>
  <c r="C11" i="10"/>
  <c r="E10" i="10"/>
  <c r="C10" i="10"/>
  <c r="E9" i="10"/>
  <c r="C9" i="10"/>
  <c r="E8" i="10"/>
  <c r="C8" i="10"/>
  <c r="C12" i="10" l="1"/>
  <c r="E12" i="10"/>
  <c r="E7" i="9"/>
  <c r="C7" i="9"/>
  <c r="E11" i="9"/>
  <c r="C11" i="9"/>
  <c r="E10" i="9"/>
  <c r="C10" i="9"/>
  <c r="E9" i="9"/>
  <c r="C9" i="9"/>
  <c r="E8" i="9"/>
  <c r="C8" i="9"/>
  <c r="C12" i="9" l="1"/>
  <c r="E12" i="9"/>
  <c r="C10" i="8"/>
  <c r="C8" i="8"/>
  <c r="C7" i="8"/>
  <c r="C9" i="8" l="1"/>
  <c r="C6" i="8"/>
  <c r="C12" i="8" l="1"/>
</calcChain>
</file>

<file path=xl/sharedStrings.xml><?xml version="1.0" encoding="utf-8"?>
<sst xmlns="http://schemas.openxmlformats.org/spreadsheetml/2006/main" count="3473" uniqueCount="662">
  <si>
    <t>AJUDA / APOIO</t>
  </si>
  <si>
    <t xml:space="preserve">Candidaturas </t>
  </si>
  <si>
    <t>Área</t>
  </si>
  <si>
    <t>Animais</t>
  </si>
  <si>
    <t>(nº)</t>
  </si>
  <si>
    <t>% Ajuda/Apoio no Total de PU</t>
  </si>
  <si>
    <t xml:space="preserve"> (ha)</t>
  </si>
  <si>
    <t>[1]</t>
  </si>
  <si>
    <t>[2]</t>
  </si>
  <si>
    <t>[3]</t>
  </si>
  <si>
    <t>[4]</t>
  </si>
  <si>
    <t>[5]</t>
  </si>
  <si>
    <t>[6]</t>
  </si>
  <si>
    <t>[7]</t>
  </si>
  <si>
    <t>[8] = [1]/[5]</t>
  </si>
  <si>
    <t>[9] = [3]/[6]</t>
  </si>
  <si>
    <t>[10] = [4]/[7]</t>
  </si>
  <si>
    <t>PJA - Pagamentos para os Jovens Agricultores</t>
  </si>
  <si>
    <t>Algodão</t>
  </si>
  <si>
    <t>Manutenção da Atividade Agrícola</t>
  </si>
  <si>
    <t>TOMATE</t>
  </si>
  <si>
    <t>Tomate</t>
  </si>
  <si>
    <t>ARROZ</t>
  </si>
  <si>
    <t>Arroz</t>
  </si>
  <si>
    <r>
      <t>Florestação de Terras Agrícolas - PRODER</t>
    </r>
    <r>
      <rPr>
        <vertAlign val="superscript"/>
        <sz val="9"/>
        <rFont val="Verdana"/>
        <family val="2"/>
      </rPr>
      <t xml:space="preserve"> </t>
    </r>
  </si>
  <si>
    <t>Florestação de Terras Agrícolas - RURIS</t>
  </si>
  <si>
    <t>Florestação de Terras Agrícolas - Reg 2080</t>
  </si>
  <si>
    <t>Florestação de Terras Agrícolas - Reg 2328</t>
  </si>
  <si>
    <t>Total de PU no Continente</t>
  </si>
  <si>
    <t>* Não foram considerados os PU cujos beneficiários apresentaram pedido de anulação das respetivas candidaturas.</t>
  </si>
  <si>
    <t>ÁREA TOTAL</t>
  </si>
  <si>
    <t>SUB-TOTAL DE ZONAS DE PROTEÇÃO</t>
  </si>
  <si>
    <t>GALERIA RIPÍCOLA</t>
  </si>
  <si>
    <t>BOSQUETES</t>
  </si>
  <si>
    <t>ZONAS DE PROTEÇÃO</t>
  </si>
  <si>
    <t>SUB-TOTAL DE ELEMENTOS LINEARES E DA PAISAGEM</t>
  </si>
  <si>
    <t>LINHAS DE ÁGUA - ÁREA ÚTIL</t>
  </si>
  <si>
    <t>GALERIA RIPÍCOLA - ÁREA ÚTIL</t>
  </si>
  <si>
    <t>EP-BOSQUETE E FORMAÇÕES RELIQUIAIS-ÁREA ÚTIL</t>
  </si>
  <si>
    <t>ELEMENTO LINEAR SEBE OU CORTA-VENTO-ÁREA ÚTIL</t>
  </si>
  <si>
    <t>ELEMENTO LINEAR EM ORIZICULTURA-ÁREA ÚTIL</t>
  </si>
  <si>
    <t>CABECEIRAS CULT. PERMANENTES -ÁREA ÚTIL</t>
  </si>
  <si>
    <t>ELEMENTOS LINEARES E DA PAISAGEM</t>
  </si>
  <si>
    <t>SUB-TOTAL DE SUPERFÍCIE FLORESTAL</t>
  </si>
  <si>
    <t>SUB-TOTAL DE SUPERFÍCIES FLORESTAIS</t>
  </si>
  <si>
    <t>SUB-TOTAL DE SUPERFÍCIE NÃO ARBORIZADA</t>
  </si>
  <si>
    <t>OUTRAS SUPERFÍCIES FLORESTAIS</t>
  </si>
  <si>
    <t>SUPERFÍCIE ARBUSTIVA NÃO PASTOREÁVEL</t>
  </si>
  <si>
    <t>MACIÇOS OU FORMAÇÕES RELIQUIAIS OU NOTÁVEIS</t>
  </si>
  <si>
    <t>SUPERFÍCIE NÃO ARBORIZADA</t>
  </si>
  <si>
    <t>SUPERFÍCIES FLORESTAIS</t>
  </si>
  <si>
    <t>SUPERFÍCIE FLORESTAL</t>
  </si>
  <si>
    <t>SUB-TOTAL DE POVOAMENTO FLORESTAL</t>
  </si>
  <si>
    <t>POVOAMENTO OUTRAS RESINOSAS</t>
  </si>
  <si>
    <t>POVOAMENTO OUTRAS FOLHOSAS</t>
  </si>
  <si>
    <t>POVOAMENTO MISTO QUERCUS(SOB.AZENH.CARVAL/NEGRAL)</t>
  </si>
  <si>
    <t>POVOAMENTO F MISTO</t>
  </si>
  <si>
    <t>POVOAMENTO DE SOBREIROS</t>
  </si>
  <si>
    <t>POVOAMENTO DE PINHEIRO MANSO</t>
  </si>
  <si>
    <t xml:space="preserve">POVOAMENTO DE EUCALIPTO </t>
  </si>
  <si>
    <t>POVOAMENTO CASTANHEIRO</t>
  </si>
  <si>
    <t>POVOAMENTO CARVALHO NEGRAL</t>
  </si>
  <si>
    <t>POVOAMENTO AZINHEIRAS</t>
  </si>
  <si>
    <t>MEDRONHEIRO</t>
  </si>
  <si>
    <t>GALERIA RIPÍCOLA FLORESTAL</t>
  </si>
  <si>
    <t>ACEIRO FLORESTAL</t>
  </si>
  <si>
    <t>POVOAMENTO FLORESTAL</t>
  </si>
  <si>
    <t>SUB-TOTAL DE SUPERFICIE AGRÍCOLA</t>
  </si>
  <si>
    <t>SUB-TOTAL DE CULTURAS TEMPORÁRIAS</t>
  </si>
  <si>
    <t>SUB-TOTAL DE OUTRAS CULTURAS TEMPORÁRIAS</t>
  </si>
  <si>
    <t>TABACO</t>
  </si>
  <si>
    <t>PLANTAS AROM., MEDICINAIS E CONDIMENTARES</t>
  </si>
  <si>
    <t>INHAME</t>
  </si>
  <si>
    <t>ALGODÃO</t>
  </si>
  <si>
    <t>OUTRAS CULTURAS TEMPORÁRIAS</t>
  </si>
  <si>
    <t>SUB-TOTAL DE POUSIOS</t>
  </si>
  <si>
    <t>POUSIO</t>
  </si>
  <si>
    <t>POUSIOS</t>
  </si>
  <si>
    <t>SUB-TOTAL DE OLEAGINOSAS</t>
  </si>
  <si>
    <t>OUTRAS OLEAGINOSAS</t>
  </si>
  <si>
    <t>SOJA</t>
  </si>
  <si>
    <t>LINHO</t>
  </si>
  <si>
    <t>GIRASSOL</t>
  </si>
  <si>
    <t>COLZA</t>
  </si>
  <si>
    <t>AMENDOIM</t>
  </si>
  <si>
    <t>OLEAGINOSAS</t>
  </si>
  <si>
    <t>SUB-TOTAL DE LEGUMINOSAS</t>
  </si>
  <si>
    <t>OUTRAS LEGUMINOSAS SECAS</t>
  </si>
  <si>
    <t>TREMOÇO</t>
  </si>
  <si>
    <t>TREMOCILHA</t>
  </si>
  <si>
    <t>GRÃO DE BICO</t>
  </si>
  <si>
    <t>FEIJÃO</t>
  </si>
  <si>
    <t>FAVA</t>
  </si>
  <si>
    <t>ERVILHA</t>
  </si>
  <si>
    <t>LEGUMINOSAS</t>
  </si>
  <si>
    <t>CULTURAS TEMPORÁRIAS</t>
  </si>
  <si>
    <t>SUPERFÍCIE AGRÍCOLA</t>
  </si>
  <si>
    <t>SUB-TOTAL DE HORTICOLAS</t>
  </si>
  <si>
    <t>OUTRAS HORTÍCOLAS</t>
  </si>
  <si>
    <t>RÁBANO</t>
  </si>
  <si>
    <t>RABANETE</t>
  </si>
  <si>
    <t>PIMENTO</t>
  </si>
  <si>
    <t>PEPINO</t>
  </si>
  <si>
    <t>NABO</t>
  </si>
  <si>
    <t>NABIÇA</t>
  </si>
  <si>
    <t>MOSTARDA</t>
  </si>
  <si>
    <t>MORANGO</t>
  </si>
  <si>
    <t>MELOA</t>
  </si>
  <si>
    <t>MELÃO</t>
  </si>
  <si>
    <t>MELANCIA</t>
  </si>
  <si>
    <t>COUVE</t>
  </si>
  <si>
    <t>COURGETTE</t>
  </si>
  <si>
    <t>CHUCHU</t>
  </si>
  <si>
    <t>CENOURA</t>
  </si>
  <si>
    <t>CEBOLA</t>
  </si>
  <si>
    <t>BETERRABA</t>
  </si>
  <si>
    <t>BERINGELA</t>
  </si>
  <si>
    <t>BATATA DOCE</t>
  </si>
  <si>
    <t>BATATA</t>
  </si>
  <si>
    <t>ALHO</t>
  </si>
  <si>
    <t>ALFACE</t>
  </si>
  <si>
    <t>AGRIÃO</t>
  </si>
  <si>
    <t>ABÓBORAS E ABOBORINHAS</t>
  </si>
  <si>
    <t>HORTICOLAS</t>
  </si>
  <si>
    <t>SUB-TOTAL DE FORRAGEIRAS</t>
  </si>
  <si>
    <t>TREVO</t>
  </si>
  <si>
    <t>PRADOS TEMPORÁRIOS (PASTOREIO)</t>
  </si>
  <si>
    <t>LUZERNA</t>
  </si>
  <si>
    <t>ERVILHACA</t>
  </si>
  <si>
    <t>CONSOCIAÇÕES ANUAIS E OUTRAS CULTURAS FORRAGEIRAS</t>
  </si>
  <si>
    <t>AZEVEM</t>
  </si>
  <si>
    <t>FORRAGEIRAS</t>
  </si>
  <si>
    <t>SUB-TOTAL DE FLORES</t>
  </si>
  <si>
    <t>FLORES E PLANTAS ORNAMENTAIS</t>
  </si>
  <si>
    <t>FLORES</t>
  </si>
  <si>
    <t>SUB-TOTAL DE CEREAIS</t>
  </si>
  <si>
    <t>OUTROS CEREAIS</t>
  </si>
  <si>
    <t>TRITICALE</t>
  </si>
  <si>
    <t>TRIGO</t>
  </si>
  <si>
    <t>SORGO</t>
  </si>
  <si>
    <t>MILHO</t>
  </si>
  <si>
    <t>CEVADA</t>
  </si>
  <si>
    <t>CENTEIO</t>
  </si>
  <si>
    <t>AVEIA</t>
  </si>
  <si>
    <t>CEREAIS</t>
  </si>
  <si>
    <t>SUB-TOTAL DE CULTURAS PERMANENTES</t>
  </si>
  <si>
    <t>SUB-TOTAL DE OUTRAS CULTURAS PERMANENTES</t>
  </si>
  <si>
    <t>OUTRAS CULTURAS PERMANENTES</t>
  </si>
  <si>
    <t xml:space="preserve">VIVEIROS </t>
  </si>
  <si>
    <t>LUPULO</t>
  </si>
  <si>
    <t>CANA DE AÇÚCAR</t>
  </si>
  <si>
    <t>SUB-TOTAL DE VINHA</t>
  </si>
  <si>
    <t xml:space="preserve">VINHA </t>
  </si>
  <si>
    <t>VINHA</t>
  </si>
  <si>
    <t>SUB-TOTAL DE PRADOS PERMANENTES</t>
  </si>
  <si>
    <t>PASTAGENS PERMANENTES</t>
  </si>
  <si>
    <t>PASTAGENS EM PRÁTICAS LOCAIS</t>
  </si>
  <si>
    <t>PASTAGENS ARBUSTIVAS</t>
  </si>
  <si>
    <t>PRADOS PERMANENTES</t>
  </si>
  <si>
    <t>SUB-TOTAL DE POVOAMENTO DE SOBREIRO</t>
  </si>
  <si>
    <t>SOBREIRO PARA PRODUÇÃO DE CORTIÇA</t>
  </si>
  <si>
    <t>POVOAMENTO DE SOBREIRO</t>
  </si>
  <si>
    <t>SUB-TOTAL DE PEQUENOS FRUTOS</t>
  </si>
  <si>
    <t>OUTROS PEQUENOS FRUTOS</t>
  </si>
  <si>
    <t>SABUGUEIRO (BAGA)</t>
  </si>
  <si>
    <t>MIRTILO</t>
  </si>
  <si>
    <t>MEDRONHO</t>
  </si>
  <si>
    <t>GROSELHA</t>
  </si>
  <si>
    <t>FRAMBOESA</t>
  </si>
  <si>
    <t>AMORA</t>
  </si>
  <si>
    <t>PEQUENOS FRUTOS</t>
  </si>
  <si>
    <t>SUB-TOTAL DE OLIVAL</t>
  </si>
  <si>
    <t xml:space="preserve">OLIVAL </t>
  </si>
  <si>
    <t>OLIVAL</t>
  </si>
  <si>
    <t>CULTURAS PERMANENTES</t>
  </si>
  <si>
    <t>SUB-TOTAL DE MISTO CULTURAS PERMANENTES</t>
  </si>
  <si>
    <t>MISTO CULTURAS PERMANENTES</t>
  </si>
  <si>
    <t>MISTO DE CULTURAS PERMANENTES</t>
  </si>
  <si>
    <t>SUB-TOTAL DE FRUTOS SUB TROPICAIS</t>
  </si>
  <si>
    <t>OUTROS FRUTOS SUB-TROPICAIS</t>
  </si>
  <si>
    <t>ROMÃ</t>
  </si>
  <si>
    <t>KIWI</t>
  </si>
  <si>
    <t>FIGO DA INDIA</t>
  </si>
  <si>
    <t>DIOSPIRO</t>
  </si>
  <si>
    <t>BANANA</t>
  </si>
  <si>
    <t>ANONA</t>
  </si>
  <si>
    <t>ABACATE</t>
  </si>
  <si>
    <t>FRUTOS SUB TROPICAIS</t>
  </si>
  <si>
    <t>SUB-TOTAL DE FRUTOS FRESCOS (EXCETO CITRINOS)</t>
  </si>
  <si>
    <t>OUTRAS FRUTOS FRESCOS</t>
  </si>
  <si>
    <t>PÊSSEGO</t>
  </si>
  <si>
    <t>PERA</t>
  </si>
  <si>
    <t>NÊSPERA</t>
  </si>
  <si>
    <t>MARMELO</t>
  </si>
  <si>
    <t>MAÇÃ</t>
  </si>
  <si>
    <t>GINJA</t>
  </si>
  <si>
    <t>FIGO</t>
  </si>
  <si>
    <t>DAMASCO</t>
  </si>
  <si>
    <t>CEREJA</t>
  </si>
  <si>
    <t>AMEIXA</t>
  </si>
  <si>
    <t>FRUTOS FRESCOS (EXCETO CITRINOS)</t>
  </si>
  <si>
    <t>SUB-TOTAL DE FRUTOS DE CASCA RIJA</t>
  </si>
  <si>
    <t>OUTROS FRUTOS SECOS</t>
  </si>
  <si>
    <t>PISTACIOS</t>
  </si>
  <si>
    <t>PINHÃO</t>
  </si>
  <si>
    <t>NOZ</t>
  </si>
  <si>
    <t>CASTANHA</t>
  </si>
  <si>
    <t>AVELÃ</t>
  </si>
  <si>
    <t>AMENDOA</t>
  </si>
  <si>
    <t>ALFARROBA</t>
  </si>
  <si>
    <t>FRUTOS DE CASCA RIJA</t>
  </si>
  <si>
    <t>SUB-TOTAL DE CITRINOS</t>
  </si>
  <si>
    <t>OUTROS CITRINOS</t>
  </si>
  <si>
    <t>TANGERINA</t>
  </si>
  <si>
    <t>TANGERA</t>
  </si>
  <si>
    <t>LIMÃO</t>
  </si>
  <si>
    <t>LARANJA</t>
  </si>
  <si>
    <t>CITRINOS</t>
  </si>
  <si>
    <t>AREA</t>
  </si>
  <si>
    <t>CANDIDATURAS</t>
  </si>
  <si>
    <t>CULTURA</t>
  </si>
  <si>
    <t>NIVEL_III</t>
  </si>
  <si>
    <t>NIVEL_II</t>
  </si>
  <si>
    <t>NIVEL_I</t>
  </si>
  <si>
    <t>ÁREA</t>
  </si>
  <si>
    <t>TOTAL DE CULTURAS RPB</t>
  </si>
  <si>
    <t>N.º</t>
  </si>
  <si>
    <t>ANIMAIS</t>
  </si>
  <si>
    <t>(HA)</t>
  </si>
  <si>
    <t>7.1.1</t>
  </si>
  <si>
    <t>CONVERSÃO PARA AGRICULTURA BIOLÓGICA</t>
  </si>
  <si>
    <t>7.1.2</t>
  </si>
  <si>
    <t>MANUTENÇÃO EM  AGRICULTURA BIOLÓGICA</t>
  </si>
  <si>
    <t>7.2.1</t>
  </si>
  <si>
    <t>PRODUÇÃO INTEGRADA</t>
  </si>
  <si>
    <t>7.3.1</t>
  </si>
  <si>
    <t>PAGAMENTOS NATURA</t>
  </si>
  <si>
    <t>7.3.2.1</t>
  </si>
  <si>
    <t>APOIOS ZONAIS DE CARÁCTER AGROAMBIENTAL - GESTÃO DE PASTOREIO EM ÁREAS DE BALDIO - AZ PENEDA/GERÊS</t>
  </si>
  <si>
    <t>7.3.2.2</t>
  </si>
  <si>
    <t>APOIOS ZONAIS DE CARÁCTER AGROAMBIENTAL - MANUTENÇÃO DE SOCALCOS - AZ PENEDA/GERÊS</t>
  </si>
  <si>
    <t>7.3.2.3</t>
  </si>
  <si>
    <t>APOIOS ZONAIS DE CARÁCTER AGROAMBIENTAL-CONSERVAÇÃO DOS SOUTOS NOTÁVEIS-AZ MONTESINHO/NOGUEIRA</t>
  </si>
  <si>
    <t>7.3.2.4.1</t>
  </si>
  <si>
    <t>APOIOS ZONAIS DE CARÁCTER AGROAMBIENTAL - MANUT. DE ROTAÇÃO DE SEQUEIRO CEREAL-POUSIO-OUTRAS AZ</t>
  </si>
  <si>
    <t>7.3.2.4.2</t>
  </si>
  <si>
    <t>APOIOS ZONAIS DE CARÁCTER AGROAMBIENTAL - MANUT.ROTAÇÃO DE SEQUEIRO CEREAL-POUSIO - AZ CASTRO VERDE</t>
  </si>
  <si>
    <t>7.3.2.4.3</t>
  </si>
  <si>
    <t>APOIOS ZONAIS DE CARÁCTER AGROAMBIENTAL - MANUT.ROTAÇÃO DE SEQUEIRO CEREAL-POUSIO-ÁREAS ESTEPÁRIAS</t>
  </si>
  <si>
    <t>7.4.1</t>
  </si>
  <si>
    <t>CONSERVAÇÃO DO SOLO - SEMENTEIRA DIRETA OU MOBILIZAÇÃO NA LINHA</t>
  </si>
  <si>
    <t>7.4.2</t>
  </si>
  <si>
    <t>CONSERVAÇÃO DO SOLO - ENRELVAMENTO DA ENTRELINHA DE CULTURAS PERMANENTES</t>
  </si>
  <si>
    <t>7.5.1</t>
  </si>
  <si>
    <t>USO EFICIENTE DA ÁGUA NA AGRICULTURA</t>
  </si>
  <si>
    <t>7.6.1.1</t>
  </si>
  <si>
    <t>CULTURAS PERMANENTES TRADICIONAIS - OLIVAL TRADICIONAL</t>
  </si>
  <si>
    <t>7.6.1.2</t>
  </si>
  <si>
    <t>CULTURAS PERMANENTES TRADICIONAIS - FIGUEIRAL EXTENSIVO DE SEQUEIRO</t>
  </si>
  <si>
    <t>7.6.1.3</t>
  </si>
  <si>
    <t>CULTURAS PERMANENTES TRADICIONAIS - POMAR TRADICIONAL DE SEQUEIRO DO ALGARVE</t>
  </si>
  <si>
    <t>7.6.1.4</t>
  </si>
  <si>
    <t>CULTURAS PERMANENTES TRADICIONAIS - AMENDOAL EXTENSIVO DE SEQUEIRO</t>
  </si>
  <si>
    <t>7.6.1.5</t>
  </si>
  <si>
    <t>CULTURAS PERMANENTES TRADICIONAIS - CASTANHEIRO EXTENSIVO DE SEQUEIRO</t>
  </si>
  <si>
    <t>7.6.2</t>
  </si>
  <si>
    <t>CULTURAS PERMANENTES TRADICIONAIS - DOURO VINHATEIRO</t>
  </si>
  <si>
    <t>7.7.1.1</t>
  </si>
  <si>
    <t>PASTOREIO EXTENSIVO - APOIO À MANUTENÇÃO DE LAMEIROS DE ALTO VALOR NATURAL - REGADIO</t>
  </si>
  <si>
    <t>7.7.1.2</t>
  </si>
  <si>
    <t>PASTOREIO EXTENSIVO - APOIO À MANUTENÇÃO DE LAMEIROS DE ALTO VALOR NATURAL - SEQUEIRO</t>
  </si>
  <si>
    <t>7.7.2</t>
  </si>
  <si>
    <t>PASTOREIO EXTENSIVO -APOIO À MANUTENÇÃO DE SISTEMAS AGROSILVOPASTORIS SOB MONTADO</t>
  </si>
  <si>
    <t>7.7.3</t>
  </si>
  <si>
    <t>PASTOREIO EXTENSIVO - APOIO À PROTEÇÃO DO LOBO IBÉRICO</t>
  </si>
  <si>
    <t>7.8.1</t>
  </si>
  <si>
    <t>RECURSOS GENÉTICOS - MANUTENÇÃO DE RAÇAS AUTÓCTONES AMEAÇADAS</t>
  </si>
  <si>
    <t>7.8.2</t>
  </si>
  <si>
    <t>UTILIZAÇÃO DE VARIEDADES VEGETAIS TRADICIONAIS NACIONAIS EM SITUAÇÃO DE EROSÃO GENÉTICA</t>
  </si>
  <si>
    <t>7.9.1</t>
  </si>
  <si>
    <t>MOSAICO AGROFLORESTAL</t>
  </si>
  <si>
    <t>7.10.2</t>
  </si>
  <si>
    <t>SILVOAMBIENTAIS - MANUTENÇÃO E RECUPERAÇÃO DE GALERIAS RIPÍCOLAS</t>
  </si>
  <si>
    <t>7.12.1</t>
  </si>
  <si>
    <t>APOIO AGROAMBIENTAL À APICULTURA</t>
  </si>
  <si>
    <t>REGIÃO</t>
  </si>
  <si>
    <t>%</t>
  </si>
  <si>
    <t>TOTAL</t>
  </si>
  <si>
    <t>(CN)</t>
  </si>
  <si>
    <t>ENTIDADE</t>
  </si>
  <si>
    <t>CONTINENTE</t>
  </si>
  <si>
    <t>MADEIRA</t>
  </si>
  <si>
    <t>BEN_00</t>
  </si>
  <si>
    <t>Beneficiário IFAP</t>
  </si>
  <si>
    <t>00-0000</t>
  </si>
  <si>
    <t>09-0000</t>
  </si>
  <si>
    <t>Madeira - DRADR</t>
  </si>
  <si>
    <t>10-0000</t>
  </si>
  <si>
    <t>CAP</t>
  </si>
  <si>
    <t>11-0000</t>
  </si>
  <si>
    <t>CONFAGRI</t>
  </si>
  <si>
    <t>22-0000</t>
  </si>
  <si>
    <t>AJAP</t>
  </si>
  <si>
    <t>24-0000</t>
  </si>
  <si>
    <t>CNA</t>
  </si>
  <si>
    <t>79-0000</t>
  </si>
  <si>
    <t>CNJ</t>
  </si>
  <si>
    <t>TOTAL DE CEREAIS</t>
  </si>
  <si>
    <t>SUB-TOTAL DE OUTROS CEREAIS</t>
  </si>
  <si>
    <t>SUB-TOTAL DE TRITICALE</t>
  </si>
  <si>
    <t>SUB-TOTAL DE TRIGO</t>
  </si>
  <si>
    <t>MOLE</t>
  </si>
  <si>
    <t>DURO</t>
  </si>
  <si>
    <t>SUB-TOTAL DE SORGO</t>
  </si>
  <si>
    <t>SUB-TOTAL DE MILHO</t>
  </si>
  <si>
    <t>SILAGEM</t>
  </si>
  <si>
    <t>GRÃO</t>
  </si>
  <si>
    <t>SUB-TOTAL DE CEVADA</t>
  </si>
  <si>
    <t>HEXASTICA</t>
  </si>
  <si>
    <t>DISTICA</t>
  </si>
  <si>
    <t>SUB-TOTAL DE CENTEIO</t>
  </si>
  <si>
    <t>SUB-TOTAL DE AVEIA</t>
  </si>
  <si>
    <t>SUB-TOTAL DE ARROZ</t>
  </si>
  <si>
    <t>JAPONICA</t>
  </si>
  <si>
    <t>INDICA</t>
  </si>
  <si>
    <t>VARIEDADE / FINALIDADE</t>
  </si>
  <si>
    <t>FINALIDADE</t>
  </si>
  <si>
    <t>CONSUMO EM FRESCO</t>
  </si>
  <si>
    <t>INDÚSTRIA</t>
  </si>
  <si>
    <t>SUB-TOTAL DE BERINGELA</t>
  </si>
  <si>
    <t>SUB-TOTAL DE COUVE</t>
  </si>
  <si>
    <t>SUB-TOTAL DE PIMENTO</t>
  </si>
  <si>
    <t>SUB-TOTAL DE TOMATE</t>
  </si>
  <si>
    <t>CORTE P/ CONSUMO NA EXPLORAÇÃO</t>
  </si>
  <si>
    <t>SUB-TOTAL DE OUTRAS HORTÍCOLAS</t>
  </si>
  <si>
    <t>TOTAL DE HORTICOLAS</t>
  </si>
  <si>
    <t>SUB-TOTAL DE VINHA EM REGIÃO DETERMINADA</t>
  </si>
  <si>
    <t>VINHO</t>
  </si>
  <si>
    <t>UVA DE MESA</t>
  </si>
  <si>
    <t>PASSA DE UVA</t>
  </si>
  <si>
    <t>REGIÃO DETERMINADA</t>
  </si>
  <si>
    <t>AZEITONA DE MESA</t>
  </si>
  <si>
    <t>AZEITE</t>
  </si>
  <si>
    <t>FORA DE REGIÃO DETERMINADA</t>
  </si>
  <si>
    <t>TOTAL DE CULTURAS RPA</t>
  </si>
  <si>
    <t>RPA - Regime da Pequena Agricultura</t>
  </si>
  <si>
    <t>Norte</t>
  </si>
  <si>
    <t>Centro</t>
  </si>
  <si>
    <t>Lisboa e Vale do Tejo</t>
  </si>
  <si>
    <t>Alentejo</t>
  </si>
  <si>
    <t>Algarve</t>
  </si>
  <si>
    <t>-</t>
  </si>
  <si>
    <t>Variação</t>
  </si>
  <si>
    <t>DRAP NORTE</t>
  </si>
  <si>
    <t>DRAP CENTRO</t>
  </si>
  <si>
    <t>DRAP LVT</t>
  </si>
  <si>
    <t>DRAP ALENTEJO</t>
  </si>
  <si>
    <t>DRAP ALGARVE</t>
  </si>
  <si>
    <t>IFAP</t>
  </si>
  <si>
    <t>N.º DE ATENDIMENTOS PARCELÁRIO</t>
  </si>
  <si>
    <t>VARIAÇÃO</t>
  </si>
  <si>
    <t>Campanha</t>
  </si>
  <si>
    <t xml:space="preserve">                                         Ações
      Entidade</t>
  </si>
  <si>
    <t>Acrescentar Parcela</t>
  </si>
  <si>
    <t>Correção atributos alfanuméricos</t>
  </si>
  <si>
    <t>Eliminar Parcela</t>
  </si>
  <si>
    <t>Matar Parcela</t>
  </si>
  <si>
    <t>Nova Parcela</t>
  </si>
  <si>
    <t>Alterar Limites de Parcelas</t>
  </si>
  <si>
    <t>Alterar Ocupação do Solo</t>
  </si>
  <si>
    <t>Total de Ações Realizadas</t>
  </si>
  <si>
    <t>Total de Parcelas Alteradas</t>
  </si>
  <si>
    <t>Nº de Requerentes com Ação</t>
  </si>
  <si>
    <t xml:space="preserve">Alterar Ocupação </t>
  </si>
  <si>
    <t>Alterar Elegibilidade</t>
  </si>
  <si>
    <t>Total</t>
  </si>
  <si>
    <t>DRAP</t>
  </si>
  <si>
    <t>NORTE</t>
  </si>
  <si>
    <t>CENTRO</t>
  </si>
  <si>
    <t>LISBOA  E VALE DO TEJO</t>
  </si>
  <si>
    <t>ALENTEJO</t>
  </si>
  <si>
    <t>ALGARVE</t>
  </si>
  <si>
    <t>ORGANIZAÇÕES DE AGRICULTORES</t>
  </si>
  <si>
    <t>Nota:</t>
  </si>
  <si>
    <t>Estão excluídas as acções que resultam de visitas de campo.</t>
  </si>
  <si>
    <t>Marcadas</t>
  </si>
  <si>
    <t>Realizadas</t>
  </si>
  <si>
    <t>Pendentes</t>
  </si>
  <si>
    <t>Anuladas</t>
  </si>
  <si>
    <t>FORMULÁRIOS IB</t>
  </si>
  <si>
    <t>SUBMETIDOS</t>
  </si>
  <si>
    <t>UTILIZADORES</t>
  </si>
  <si>
    <t>Outros</t>
  </si>
  <si>
    <t>Norte - DRAP</t>
  </si>
  <si>
    <t>Centro - DRAP</t>
  </si>
  <si>
    <t>Lisboa e Vale do Tejo - DRAP</t>
  </si>
  <si>
    <t>Alentejo - DRAP</t>
  </si>
  <si>
    <t>Algarve - DRAP</t>
  </si>
  <si>
    <t>Açores - DRACA</t>
  </si>
  <si>
    <t>Federação Minha Terra</t>
  </si>
  <si>
    <t>DGAV</t>
  </si>
  <si>
    <t>SUBMETIDOS      [1]</t>
  </si>
  <si>
    <t>%          [2]</t>
  </si>
  <si>
    <t>DESMATERIAL.    [3]</t>
  </si>
  <si>
    <t>%          [4]=[3]/[1]*100</t>
  </si>
  <si>
    <t>Gráfico 01 - Número de Candidaturas por Ano</t>
  </si>
  <si>
    <t>Gráfico 07 - N.º de Comunicações Modelo H por Tipo de Transferência</t>
  </si>
  <si>
    <t>Gráfico 08 - Área Modelo H por Tipo de Transferência</t>
  </si>
  <si>
    <t>NOTA INTRODUTÓRIA</t>
  </si>
  <si>
    <t>GLOSSÁRIO DE SIGLAS</t>
  </si>
  <si>
    <t>PEDIDO ÚNICO, ATENDIMENTOS DO PARCELÁRIO E FORMULÁRIOS IB</t>
  </si>
  <si>
    <t>RPB - Regime de Pagamento Base</t>
  </si>
  <si>
    <t>DRACA AÇORES</t>
  </si>
  <si>
    <t xml:space="preserve">DRADR MADEIRA </t>
  </si>
  <si>
    <t>DRADR MADEIRA</t>
  </si>
  <si>
    <t>POSEI - Abate Suínos</t>
  </si>
  <si>
    <t>POSEI - Abate Bovinos</t>
  </si>
  <si>
    <t>POSEI - Vacas Leiteiras</t>
  </si>
  <si>
    <t>POSEI - Medida 1</t>
  </si>
  <si>
    <t>POSEI - Vinha</t>
  </si>
  <si>
    <t>POSEI - Banana</t>
  </si>
  <si>
    <t>Total de PU na Madeira</t>
  </si>
  <si>
    <t>Madeira</t>
  </si>
  <si>
    <t>MARACUJÁ</t>
  </si>
  <si>
    <t>PAPAIA</t>
  </si>
  <si>
    <t>VIME</t>
  </si>
  <si>
    <t>10.1.1</t>
  </si>
  <si>
    <t>MANUTENÇÃO DE MUROS DE SUPORTE DE TERRAS</t>
  </si>
  <si>
    <t>10.1.2</t>
  </si>
  <si>
    <t>PRESERVAÇÃO DE POMARES DE FRUTOS FRESCOS E VINHAS TRADICIONAIS</t>
  </si>
  <si>
    <t>10.1.3</t>
  </si>
  <si>
    <t>PROTEÇÃO E REFORÇO DA BIODIVERSIDADE</t>
  </si>
  <si>
    <t>11.1</t>
  </si>
  <si>
    <t>APOIAR A CONVERSÃO DOS SISTEMAS DE PRODUÇÃO PARA A AGRICULTURA BIOLÓGICA</t>
  </si>
  <si>
    <t>11.2</t>
  </si>
  <si>
    <t>APOIAR A MANUTENÇÃO DOS SISTEMAS DE PRODUÇÃO AGRÍCOLA EM AGRICULTURA BIOLÓGICA</t>
  </si>
  <si>
    <t>12.2</t>
  </si>
  <si>
    <t>PAGAMENTOS NATURA 2000 NA FLORESTA</t>
  </si>
  <si>
    <t>15.1</t>
  </si>
  <si>
    <t>PAGAMENTOS PARA COMPROMISSOS AMBIENTAIS NAS FLORESTAS</t>
  </si>
  <si>
    <t>DRACA</t>
  </si>
  <si>
    <t>DRADR</t>
  </si>
  <si>
    <t>IB</t>
  </si>
  <si>
    <t>MZD</t>
  </si>
  <si>
    <t>PJA</t>
  </si>
  <si>
    <t>PRODER</t>
  </si>
  <si>
    <t>PU</t>
  </si>
  <si>
    <t>RPB</t>
  </si>
  <si>
    <t>RPA</t>
  </si>
  <si>
    <t>ASSOCIAÇÃO DE JOVENS AGRICULTORES DE PORTUGAL</t>
  </si>
  <si>
    <t>CONFEDERAÇÃO DOS AGRICULTORES DE PORTUGAL</t>
  </si>
  <si>
    <t>CONFEDERAÇÃO NACIONAL DA AGRICULTURA</t>
  </si>
  <si>
    <t>CONFEDERAÇÃO NACIONAL DAS COOPERATIVAS AGRÍCOLAS E DO CRÉDITO AGRÍCOLA DE PORTUGAL</t>
  </si>
  <si>
    <t>DIREÇÃO-GERAL DE ALIMENTAÇÃO E VETERINÁRIA</t>
  </si>
  <si>
    <t>DIREÇÃO REGIONAL DOS ASSUNTOS COMUNITÁRIOS DA AGRICULTURA</t>
  </si>
  <si>
    <t>DIREÇÃO REGIONAL DA AGRICULTURA E DESENVOLVIMENTO RURAL</t>
  </si>
  <si>
    <t>DIREÇÕES REGIONAIS DE AGRICULTURA E PESCAS</t>
  </si>
  <si>
    <t>IDENTIFICAÇÃO DO BENEFICIÁRIO</t>
  </si>
  <si>
    <t>MANUTENÇÃO DA ATIVIDADE AGRÍCOLA</t>
  </si>
  <si>
    <t>PAGAMENTOS PARA OS JOVENS AGRICULTORES</t>
  </si>
  <si>
    <t>PEDIDO ÚNICO</t>
  </si>
  <si>
    <t>REGIME DA PEQUENA AGRICULTURA</t>
  </si>
  <si>
    <t>REGIME DE PAGAMENTO BASE</t>
  </si>
  <si>
    <t xml:space="preserve"> - </t>
  </si>
  <si>
    <t>RJA</t>
  </si>
  <si>
    <t>ALGODAO</t>
  </si>
  <si>
    <t>MAA</t>
  </si>
  <si>
    <t>POC</t>
  </si>
  <si>
    <t>VAL</t>
  </si>
  <si>
    <t>VLE</t>
  </si>
  <si>
    <t>FTAPRODER</t>
  </si>
  <si>
    <t>FTARURIS</t>
  </si>
  <si>
    <t>FTA2080</t>
  </si>
  <si>
    <t>FTA2328</t>
  </si>
  <si>
    <t>POSSUI</t>
  </si>
  <si>
    <t>POSPAB</t>
  </si>
  <si>
    <t>POSVLE</t>
  </si>
  <si>
    <t>POSMED1</t>
  </si>
  <si>
    <t>POSVIN</t>
  </si>
  <si>
    <t>POSBAN</t>
  </si>
  <si>
    <t>POMARES MISTOS DE FRUTOS FRESCOS</t>
  </si>
  <si>
    <t>ANANÁS</t>
  </si>
  <si>
    <t>CHÁ</t>
  </si>
  <si>
    <t>MARALFALFA</t>
  </si>
  <si>
    <t>BROMUS</t>
  </si>
  <si>
    <t>FESTUCA</t>
  </si>
  <si>
    <t>PANASCO</t>
  </si>
  <si>
    <t>SERRADELA</t>
  </si>
  <si>
    <t>RÚCULA</t>
  </si>
  <si>
    <t>RUTABAGA</t>
  </si>
  <si>
    <t>ANAFA</t>
  </si>
  <si>
    <t>CONSOCIAÇÃO DE FIXADOREAS DE AZOTO</t>
  </si>
  <si>
    <t>SALIX</t>
  </si>
  <si>
    <t>CONSOCIAÇÃO DE FIXADORAS DE AZOTO</t>
  </si>
  <si>
    <t>CONSOCIAÇÕES ANUAIS E OUTRAS CULT. FORRAG. ANUAIS</t>
  </si>
  <si>
    <t>PASTAGENS EM BALDIO</t>
  </si>
  <si>
    <t>PRADOS TEMPORÁRIOS</t>
  </si>
  <si>
    <t>VIVEIROS</t>
  </si>
  <si>
    <t>ALHO FRANCÊS</t>
  </si>
  <si>
    <t>RPB (Direitos)</t>
  </si>
  <si>
    <t>MAA (Área)</t>
  </si>
  <si>
    <t>Alteração de estatuto jurídico ou denominação</t>
  </si>
  <si>
    <t>Definitiva</t>
  </si>
  <si>
    <t>Herança</t>
  </si>
  <si>
    <t>Temporária  (RPB)</t>
  </si>
  <si>
    <t/>
  </si>
  <si>
    <t>AG-MAR2020</t>
  </si>
  <si>
    <t>MEDIDAS AGRO-AMBIENTAIS</t>
  </si>
  <si>
    <t>SUB-TOTAL DE POUSIO</t>
  </si>
  <si>
    <t>LOCALIZAÇÃO</t>
  </si>
  <si>
    <t>AUTORIDADE DE GESTÃO DO PROGRAMA OPERACIONAL MAR2020</t>
  </si>
  <si>
    <t>PROGRAMA DE DESENVOLVIMENTO RURAL DO CONTINENTE 07-13</t>
  </si>
  <si>
    <t>DRAP LISBOA  E VALE DO TEJO</t>
  </si>
  <si>
    <t>FTA</t>
  </si>
  <si>
    <t>FTA (Área)</t>
  </si>
  <si>
    <t>CONFEDERAÇÃO NACIONAL DOS JOVENS AGRICULTORES E DO DESENVOLVIMENTO RURAL</t>
  </si>
  <si>
    <t>Florestação - PDR2020 Operação 8.1.1</t>
  </si>
  <si>
    <t>Florestação - PDR2020 Operação 8.1.2</t>
  </si>
  <si>
    <t>FTA8.1.1</t>
  </si>
  <si>
    <t>FTA8.1.2</t>
  </si>
  <si>
    <t>GOIABA</t>
  </si>
  <si>
    <t>MANGO</t>
  </si>
  <si>
    <t>CULTURAS SEM SOLO</t>
  </si>
  <si>
    <t>CULTURAS EM HIDROPONIA</t>
  </si>
  <si>
    <t>TALUDE DA VINHA</t>
  </si>
  <si>
    <t>TRIGO SPELTA</t>
  </si>
  <si>
    <t>ESPINAFRE</t>
  </si>
  <si>
    <t>SUB-TOTAL DE TRIGO SPELTA</t>
  </si>
  <si>
    <t>Aprovadas</t>
  </si>
  <si>
    <t>CHA</t>
  </si>
  <si>
    <t>CONS FIXADORAS AZOTO (+ 50% FIX AZOTO)</t>
  </si>
  <si>
    <t>7.1.3</t>
  </si>
  <si>
    <t>AGRICULTURA BIOLÓGICA TRANSITADA DA PRODUÇÃO INTEGRADA</t>
  </si>
  <si>
    <t>RPA (Direitos)</t>
  </si>
  <si>
    <t>DRAP Norte</t>
  </si>
  <si>
    <t>DRAP Centro</t>
  </si>
  <si>
    <t>DRAP Lisboa e Vale do Tejo</t>
  </si>
  <si>
    <t>DRAP Alentejo</t>
  </si>
  <si>
    <t>DRAP Algarve</t>
  </si>
  <si>
    <t>TALUDE DE VINHA</t>
  </si>
  <si>
    <t>DRAP - RPB</t>
  </si>
  <si>
    <t>DRAP - RPA</t>
  </si>
  <si>
    <t>DRAP - AZD</t>
  </si>
  <si>
    <t>DRAP - MAA</t>
  </si>
  <si>
    <t>DRAP - MAA MPB</t>
  </si>
  <si>
    <t>DRAP - MAA MPRODI</t>
  </si>
  <si>
    <t>PDR2020</t>
  </si>
  <si>
    <t>PROGRAMA DE DESENVOLVIMENTO RURAL DO CONTINENTE 14-20</t>
  </si>
  <si>
    <t>Campanha 2019*</t>
  </si>
  <si>
    <t>Medidas Agro e Silvo-Ambientais</t>
  </si>
  <si>
    <t>POSEI - Vacas Aleitantes</t>
  </si>
  <si>
    <t>POSEI - Ovinos e Caprinos</t>
  </si>
  <si>
    <t>POSVAL</t>
  </si>
  <si>
    <t>POSPOC</t>
  </si>
  <si>
    <t>MANGA</t>
  </si>
  <si>
    <t>2019</t>
  </si>
  <si>
    <t>Árvores</t>
  </si>
  <si>
    <t>Total até</t>
  </si>
  <si>
    <t>01-IB Novo</t>
  </si>
  <si>
    <t>***Criados por utilizadores externos</t>
  </si>
  <si>
    <t>O total de utilizadores corresponde à contagem dos distintos utilizadores que submeteram IB.</t>
  </si>
  <si>
    <t>AG - PROMAR</t>
  </si>
  <si>
    <t xml:space="preserve"> (CN)</t>
  </si>
  <si>
    <t>RA</t>
  </si>
  <si>
    <t>SUB-TOTAL VINHA FORA DE REGIÃO DETERMINADA</t>
  </si>
  <si>
    <t>Prémio por Ovelha e Cabra**</t>
  </si>
  <si>
    <t>Prémio por Vaca em Aleitamento**</t>
  </si>
  <si>
    <t>Prémio por Vacas Leiteiras **</t>
  </si>
  <si>
    <t>SÍNTESE ESTATÍSTICA CANDIDATURAS 2020</t>
  </si>
  <si>
    <t>QUADRO 1 - NÚMERO DE CANDIDATURAS, ÁREAS E ANIMAIS DECLARADOS, POR AJUDA/APOIO - PU2020/PU2019</t>
  </si>
  <si>
    <t>GRÁFICO 2 - N.º DE CANDIDATURAS, POR AJUDA / APOIO
PU2020/PU2019</t>
  </si>
  <si>
    <t>GRÁFICO 3 - ÁREAS (HA), POR AJUDA / APOIO
PU2020/PU2019</t>
  </si>
  <si>
    <t>GRÁFICO 4 - MAA - ANIMAIS (CN) DECLARADOS - PU2020/PU2019</t>
  </si>
  <si>
    <t>QUADRO 2 - NÚMERO DE CANDIDATURAS E ÁREAS (HA) DECLARADAS, POR CULTURA - PU2020</t>
  </si>
  <si>
    <t>GRÁFICO 1 - NÚMERO DE CANDIDATURAS PU2020/PU2019</t>
  </si>
  <si>
    <t>QUADRO 3 - ÁREAS (HA) DOS CEREAIS POR VARIEDADE / FINALIDADE - PU2020</t>
  </si>
  <si>
    <t>QUADRO 4 - ÁREAS (HA) DE HORTÍCOLAS POR FINALIDADE - PU2020</t>
  </si>
  <si>
    <t>QUADRO 5 - ÁREAS (HA) DE OLIVAL E VINHA POR VARIEDADE / FINALIDADE - PU2020</t>
  </si>
  <si>
    <t>QUADRO 6 - N.º DE CANDIDATURAS E ÁREAS (HA) DECLARADAS, POR CULTURA RPB - PU2020</t>
  </si>
  <si>
    <t>QUADRO 7 - N.º DE CANDIDATURAS E ÁREAS (HA) DECLARADAS, POR CULTURA RPA - PU2020</t>
  </si>
  <si>
    <t>GRÁFICO 5 - TRANSFERÊNCIAS - N.º DE COMUNICAÇÕES (MODELO T) - PU2020</t>
  </si>
  <si>
    <t>GRÁFICO 6 - TRANSFERÊNCIAS - DIREITOS/ÁREA (HA) (MODELO T) - PU2020</t>
  </si>
  <si>
    <t>GRÁFICO 7 - TRANSFERÊNCIAS - N.º DE COMUNICAÇÕES POR TIPO (MODELO T - RPB) - PU2020</t>
  </si>
  <si>
    <t>GRÁFICO 7 - TRANSFERÊNCIAS - N.º DE COMUNICAÇÕES POR TIPO (MODELO T - MAA) - PU2020</t>
  </si>
  <si>
    <t>GRÁFICO 7 - TRANSFERÊNCIAS - N.º DE COMUNICAÇÕES POR TIPO (MODELO T - FTA) - PU2020</t>
  </si>
  <si>
    <t>GRÁFICO 7 - TRANSFERÊNCIAS - N.º DE COMUNICAÇÕES POR TIPO (MODELO T) - PU2020</t>
  </si>
  <si>
    <t>GRÁFICO 7 - TRANSFERÊNCIAS - N.º DE COMUNICAÇÕES POR TIPO (MODELO T - RPA) - PU2020</t>
  </si>
  <si>
    <t>GRÁFICO 8 -  TRANSFERÊNCIAS - DIREITOS POR TIPO (MODELO T - RPB) - PU2020</t>
  </si>
  <si>
    <t>GRÁFICO 8 -  TRANSFERÊNCIAS - ÁREA POR TIPO (MODELO T - MAA) - PU2020</t>
  </si>
  <si>
    <t>GRÁFICO 8 -  TRANSFERÊNCIAS - ÁREA POR TIPO (MODELO T - FTA) - PU2020</t>
  </si>
  <si>
    <t>GRÁFICO 8 -  TRANSFERÊNCIAS - DIREITOS POR TIPO (MODELO T) - PU2020</t>
  </si>
  <si>
    <t>GRÁFICO 8 -  TRANSFERÊNCIAS - DIREITOS POR TIPO (MODELO T - RPA) - PU2020</t>
  </si>
  <si>
    <t>QUADRO 8 - N.º DE CANDIDATURAS, ÁREAS (HA) E ANIMAIS DECLARADOS, POR MEDIDA MAA - PU2020</t>
  </si>
  <si>
    <t>QUADRO 9 - N.º DE CANDIDATURAS PU E POR REGIÃO - PU2020/PU2019</t>
  </si>
  <si>
    <t>GRÁFICO 9 - NÚMERO DE CANDIDATURAS PU, POR REGIÃO - PU2020</t>
  </si>
  <si>
    <t>GRÁFICO 10 - NÚMERO DE CANDIDATURAS PU, POR REGIÃO - PU2019</t>
  </si>
  <si>
    <t>QUADRO 10 - N.º DE CANDIDATURAS RPB, ÁREA (HA) E POR REGIÃO - PU2020</t>
  </si>
  <si>
    <t>GRÁFICO 11 - NÚMERO DE CANDIDATURAS RPB, POR REGIÃO - PU2020</t>
  </si>
  <si>
    <t>GRÁFICO 12 - ÁREA RPB, POR REGIÃO - PU2020</t>
  </si>
  <si>
    <t>GRÁFICO 11a - NÚMERO DE CANDIDATURAS RPB, POR REGIÃO - PU2019</t>
  </si>
  <si>
    <t>GRÁFICO 12a - ÁREA RPB, POR REGIÃO - PU2019</t>
  </si>
  <si>
    <t>QUADRO 11 - N.º DE CANDIDATURAS RPA, ÁREA (HA), POR REGIÃO - PU2020</t>
  </si>
  <si>
    <t>GRÁFICO 13 - NÚMERO DE CANDIDATURAS RPA, POR REGIÃO - PU2020</t>
  </si>
  <si>
    <t>GRÁFICO 14 - ÁREA RPA, POR REGIÃO - PU2020</t>
  </si>
  <si>
    <t>GRÁFICO 13a - NÚMERO DE CANDIDATURAS RPA, POR REGIÃO - PU2019</t>
  </si>
  <si>
    <t>GRÁFICO 14a - ÁREA RPA, POR REGIÃO - PU2019</t>
  </si>
  <si>
    <t>QUADRO 12 - N.º DE CANDIDATURAS MZD, ÁREA (HA) E POR REGIÃO - PU2020/PU2019</t>
  </si>
  <si>
    <t>GRÁFICO 15 - NÚMERO DE CANDIDATURAS MZD, POR REGIÃO - PU2020</t>
  </si>
  <si>
    <t>GRÁFICO 16 - ÁREA MZD, POR REGIÃO - PU2020</t>
  </si>
  <si>
    <t>GRÁFICO 17 - NÚMERO DE CANDIDATURAS MZD, POR REGIÃO - PU2019</t>
  </si>
  <si>
    <t>GRÁFICO 18 - ÁREA MZD, POR REGIÃO - PU2019</t>
  </si>
  <si>
    <t>QUADRO 13 - N.º DE CANDIDATURAS MAA, ÁREA (HA) E ANIMAIS (CN), POR REGIÃO - PU2020/PU2019</t>
  </si>
  <si>
    <t>GRÁFICO 19 - NÚMERO DE CANDIDATURAS MAA, POR REGIÃO - PU2020</t>
  </si>
  <si>
    <t>GRÁFICO 20 - ÁREA MAA, POR REGIÃO - PU2020</t>
  </si>
  <si>
    <t>GRÁFICO 21 - ANIMAIS MAA, POR REGIÃO - PU2020</t>
  </si>
  <si>
    <t>GRÁFICO 22 - NÚMERO DE CANDIDATURAS MAA, POR REGIÃO - PU2019</t>
  </si>
  <si>
    <t>GRÁFICO 23 - ÁREA MAA, POR REGIÃO - PU2019</t>
  </si>
  <si>
    <t>GRÁFICO 24 - ANIMAIS MAA, POR REGIÃO - PU2019</t>
  </si>
  <si>
    <t>QUADRO 14 - N.º DE CANDIDATURAS PU POR ENTIDADE RECETORA - PU2020/PU2019</t>
  </si>
  <si>
    <t>QUADRO 15 - Nº DE ATENDIMENTOS DE PARCELÁRIO, NO PERÍODO DE CANDIDATURAS DO PU2020, POR ENTIDADE (ACUMULADO)</t>
  </si>
  <si>
    <t>GRÁFICO 25 - DISTRIBUIÇÃO DO ATENDIMENTO DO PARCELÁRIO, POR ENTIDADE (ACUMULADO) - PU2020</t>
  </si>
  <si>
    <t>QUADRO 16 - Nº DE ATENDIMENTOS DE PARCELÁRIO, NO PERÍODO DE CANDIDATURAS, POR ENTIDADE - PU2020/PU2019</t>
  </si>
  <si>
    <t>QUADRO 17 - COMPARAÇÃO DO Nº DE ATENDIMENTOS DE PARCELÁRIO, NO PERÍODO DE CANDIDATURAS - PU2020/PU2019</t>
  </si>
  <si>
    <t>GRÁFICO 26 - COMPARAÇÃO DO N.º DE ATENDIMENTOS DO PARCELÁRIO - PU2020/PU2019</t>
  </si>
  <si>
    <t>QUADRO 18 - TIPOS DE AÇÕES EFETUADAS NAS PARCELAS (ACUMULADO) - PU2020</t>
  </si>
  <si>
    <t>QUADRO 19 - VISITAS DE CAMPO PARCELÁRIO NO PERÍODO DE 
01-02-2020 a 10-07-2020 (ACUMULADO)</t>
  </si>
  <si>
    <t>QUADRO 20 - UTILIZADORES E FORMULÁRIOS IB (ACUMULADO), NO PERÍODO DE CANDIDATURAS - PU2020</t>
  </si>
  <si>
    <t>QUADRO 21 - FORMULÁRIOS IB TIPO DE ALTERAÇÕES (ACUMULADO) - PU2020</t>
  </si>
  <si>
    <t>QUADRO 22 - FORMULÁRIOS IB POR ENTIDADE (ACUMULADO), NO PERÍODO DE CANDIDATURAS PU2020</t>
  </si>
  <si>
    <t>2020</t>
  </si>
  <si>
    <t>QUADRO 2 - NÚMERO DE CANDIDATURAS E ÁREAS (HA) DECLARADAS MAA MPRODI, POR CULTURA - PU2020</t>
  </si>
  <si>
    <t>QUADRO 2 - NÚMERO DE CANDIDATURAS E ÁREAS (HA) DECLARADAS MAA MPB, POR CULTURA - PU2020</t>
  </si>
  <si>
    <t>QUADRO 2 - NÚMERO DE CANDIDATURAS E ÁREAS (HA) DECLARADAS MAA, POR CULTURA - PU2020</t>
  </si>
  <si>
    <t>QUADRO 2 - NÚMERO DE CANDIDATURAS E ÁREAS (HA) DECLARADAS AZD, POR CULTURA - PU2020</t>
  </si>
  <si>
    <t>QUADRO 2 - NÚMERO DE CANDIDATURAS E ÁREAS (HA) DECLARADAS RPA, POR CULTURA - PU2020</t>
  </si>
  <si>
    <t>QUADRO 2 - NÚMERO DE CANDIDATURAS E ÁREAS (HA) DECLARADAS RPB, POR CULTURA - PU2020</t>
  </si>
  <si>
    <t>Campanha 2020*</t>
  </si>
  <si>
    <t>Comparação 2020/2019</t>
  </si>
  <si>
    <t>**  O n.º de candidaturas corresponde às declarações de intenção para 2020</t>
  </si>
  <si>
    <t>01-02-2020 A 23-02-2020</t>
  </si>
  <si>
    <t>01-02-2020 A 29-03-2020</t>
  </si>
  <si>
    <t>01-02-2020 A 26-04-2020</t>
  </si>
  <si>
    <t>01-02-2020 A 31-05-2020</t>
  </si>
  <si>
    <t>01-02-2020 A 28-06-2020</t>
  </si>
  <si>
    <t>01-02-2020 A 10-07-2020</t>
  </si>
  <si>
    <t>Até 24-02-2019 e  23-02-2020</t>
  </si>
  <si>
    <t>Até 31-03-2019 e  29-03-2020</t>
  </si>
  <si>
    <t>Até 28-04-2019 e  26-04-2020</t>
  </si>
  <si>
    <t>Até  31-05-2019 e 31-05-2020</t>
  </si>
  <si>
    <t>Até 28-06-2020</t>
  </si>
  <si>
    <t>Até 10-07-2020</t>
  </si>
  <si>
    <t>O dia de início do período considerado na análise foi 01-02-2020</t>
  </si>
  <si>
    <t>MPB</t>
  </si>
  <si>
    <t>MPRODI</t>
  </si>
  <si>
    <t>MODO DE PRODUÇÃO BIOLÓGICA</t>
  </si>
  <si>
    <t>MODO DE PRODUÇÃO INTEGRADA</t>
  </si>
  <si>
    <t>Florestação de Terras Agrícolas - 8,1,0</t>
  </si>
  <si>
    <t>FTA8.1.0</t>
  </si>
  <si>
    <t>O presente documento tem como objetivo a divulgação de uma síntese da informação relativa às candidaturas ao Pedido Único (PU), aos Atendimentos do Parcelário e aos Formulários de Identificação do Beneficiário, em 2020.
No período em análise a receção de candidaturas teve início em 01-02-2020.
A informação apresentada corresponde às candidaturas carregadas no sistema informático central do IFAP no final do período de candidaturas em 10-07-2020.
Quando possível, é apresentada a comparação entre os dados de 2020 e os de 2019, sendo que para 2019, o início do período de receção de candidaturas verificou-se no dia 01-02-2019 e o final no dia 31-05-2019.
O apuramento da informação teve como base, no caso das candidaturas do PU, as seguintes variáveis: (i) número de candidaturas rececionadas por ajuda e respetivas áreas e animais candidatos; (ii) número de candidaturas rececionadas por região; (iii) número de candidaturas rececionadas por entidade recetora.
Inclui-se, também, informação relativa a transferências: (i) número e respetiva área e (ii) por tipo de transferência. 
No caso dos Atendimentos do Parcelário, as variáveis consideradas foram: (i) número de atendimentos do parcelário por entidade recetora; (ii) tipo de ações e (iii) númerio de visitas de campo.
No que respeita aos Formulários de Identificação do Beneficiário foram analisados: (i) número de utilizadores e formulários submetidos; (ii) tipo de alterações; (iii) número de formulários rececionados por entidade recetora.</t>
  </si>
  <si>
    <t>CANDIDATURAS
PU 2020</t>
  </si>
  <si>
    <t>ATENDIMENTOS DO
PARCELÁRIO
EM 2020</t>
  </si>
  <si>
    <t>FORMULÁRIOS
IB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</si>
</sst>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______;"/>
    <numFmt numFmtId="166" formatCode="#,##0.0"/>
    <numFmt numFmtId="167" formatCode="dd\-mm\-yyyy;@"/>
  </numFmts>
  <fonts count="38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color theme="8" tint="-0.499984740745262"/>
      <name val="Verdana"/>
      <family val="2"/>
    </font>
    <font>
      <b/>
      <sz val="9"/>
      <color indexed="19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8"/>
      <color indexed="9"/>
      <name val="verdana"/>
      <family val="2"/>
    </font>
    <font>
      <sz val="7"/>
      <name val="Verdana"/>
      <family val="2"/>
    </font>
    <font>
      <sz val="7"/>
      <color indexed="9"/>
      <name val="Verdana"/>
      <family val="2"/>
    </font>
    <font>
      <sz val="8"/>
      <color indexed="23"/>
      <name val="Verdana"/>
      <family val="2"/>
    </font>
    <font>
      <vertAlign val="superscript"/>
      <sz val="9"/>
      <name val="Verdana"/>
      <family val="2"/>
    </font>
    <font>
      <b/>
      <sz val="9"/>
      <color theme="0"/>
      <name val="Verdana"/>
      <family val="2"/>
    </font>
    <font>
      <b/>
      <sz val="8"/>
      <color indexed="9"/>
      <name val="Verdana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b/>
      <sz val="12"/>
      <color theme="8" tint="-0.499984740745262"/>
      <name val="Verdana"/>
      <family val="2"/>
    </font>
    <font>
      <b/>
      <sz val="12"/>
      <color indexed="59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8"/>
      <name val="Verdana"/>
      <family val="2"/>
    </font>
    <font>
      <sz val="9"/>
      <color theme="0"/>
      <name val="Arial"/>
      <family val="2"/>
    </font>
    <font>
      <sz val="9"/>
      <color theme="0"/>
      <name val="Verdana"/>
      <family val="2"/>
    </font>
    <font>
      <sz val="11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color indexed="8"/>
      <name val="Verdana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Verdana"/>
      <family val="2"/>
    </font>
    <font>
      <vertAlign val="superscript"/>
      <sz val="9"/>
      <color theme="0"/>
      <name val="Verdana"/>
      <family val="2"/>
    </font>
    <font>
      <sz val="12"/>
      <name val="Verdana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26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-0.499984740745262"/>
        <bgColor indexed="24"/>
      </patternFill>
    </fill>
    <fill>
      <patternFill patternType="solid">
        <fgColor theme="8" tint="-0.249977111117893"/>
        <bgColor indexed="24"/>
      </patternFill>
    </fill>
    <fill>
      <gradientFill degree="90">
        <stop position="0">
          <color rgb="FF79C1D5"/>
        </stop>
        <stop position="1">
          <color theme="8" tint="-0.25098422193060094"/>
        </stop>
      </gradientFill>
    </fill>
    <fill>
      <gradientFill degree="90">
        <stop position="0">
          <color rgb="FF256675"/>
        </stop>
        <stop position="1">
          <color rgb="FF3795AB"/>
        </stop>
      </gradientFill>
    </fill>
    <fill>
      <patternFill patternType="solid">
        <fgColor rgb="FFF0F0F0"/>
        <bgColor indexed="47"/>
      </patternFill>
    </fill>
    <fill>
      <gradientFill degree="90">
        <stop position="0">
          <color theme="8" tint="0.40000610370189521"/>
        </stop>
        <stop position="1">
          <color theme="8" tint="-0.49803155613879818"/>
        </stop>
      </gradientFill>
    </fill>
    <fill>
      <gradientFill degree="90">
        <stop position="0">
          <color rgb="FF256675"/>
        </stop>
        <stop position="0.5">
          <color rgb="FF3795AB"/>
        </stop>
        <stop position="1">
          <color rgb="FF256675"/>
        </stop>
      </gradientFill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dashed">
        <color indexed="9"/>
      </right>
      <top style="dashed">
        <color indexed="9"/>
      </top>
      <bottom/>
      <diagonal/>
    </border>
    <border>
      <left style="dashed">
        <color indexed="9"/>
      </left>
      <right style="dashed">
        <color indexed="9"/>
      </right>
      <top style="thin">
        <color indexed="9"/>
      </top>
      <bottom/>
      <diagonal/>
    </border>
    <border>
      <left style="dashed">
        <color indexed="9"/>
      </left>
      <right/>
      <top style="thin">
        <color indexed="9"/>
      </top>
      <bottom style="dashed">
        <color indexed="9"/>
      </bottom>
      <diagonal/>
    </border>
    <border>
      <left/>
      <right/>
      <top style="thin">
        <color indexed="9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ashed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/>
      <bottom style="dotted">
        <color theme="8" tint="-0.24994659260841701"/>
      </bottom>
      <diagonal/>
    </border>
    <border>
      <left/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thin">
        <color indexed="9"/>
      </top>
      <bottom style="dotted">
        <color theme="8" tint="-0.24994659260841701"/>
      </bottom>
      <diagonal/>
    </border>
    <border>
      <left/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/>
      <top/>
      <bottom style="dashed">
        <color indexed="8"/>
      </bottom>
      <diagonal/>
    </border>
    <border>
      <left/>
      <right/>
      <top style="thick">
        <color indexed="9"/>
      </top>
      <bottom/>
      <diagonal/>
    </border>
    <border>
      <left style="hair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indexed="9"/>
      </top>
      <bottom style="thick">
        <color theme="0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dotted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/>
      <diagonal/>
    </border>
    <border>
      <left/>
      <right/>
      <top/>
      <bottom style="thin">
        <color theme="0"/>
      </bottom>
      <diagonal/>
    </border>
    <border>
      <left style="dotted">
        <color theme="0"/>
      </left>
      <right/>
      <top style="dotted">
        <color theme="8" tint="-0.24994659260841701"/>
      </top>
      <bottom/>
      <diagonal/>
    </border>
    <border>
      <left style="dotted">
        <color theme="0"/>
      </left>
      <right style="dotted">
        <color theme="0"/>
      </right>
      <top style="dotted">
        <color theme="8" tint="-0.24994659260841701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 style="dotted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 diagonalDown="1">
      <left/>
      <right/>
      <top/>
      <bottom/>
      <diagonal style="thin">
        <color theme="0"/>
      </diagonal>
    </border>
    <border diagonalDown="1">
      <left/>
      <right style="thin">
        <color theme="0"/>
      </right>
      <top/>
      <bottom/>
      <diagonal style="thin">
        <color theme="0"/>
      </diagonal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8" tint="-0.24994659260841701"/>
      </bottom>
      <diagonal/>
    </border>
    <border>
      <left style="thin">
        <color indexed="9"/>
      </left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 style="dotted">
        <color indexed="9"/>
      </left>
      <right/>
      <top/>
      <bottom/>
      <diagonal/>
    </border>
    <border>
      <left style="dotted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dotted">
        <color indexed="9"/>
      </right>
      <top style="thin">
        <color indexed="9"/>
      </top>
      <bottom/>
      <diagonal/>
    </border>
    <border>
      <left style="dotted">
        <color indexed="9"/>
      </left>
      <right/>
      <top style="thin">
        <color indexed="9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/>
      <top/>
      <bottom style="dotted">
        <color theme="8" tint="-0.24994659260841701"/>
      </bottom>
      <diagonal/>
    </border>
    <border>
      <left/>
      <right/>
      <top style="thin">
        <color rgb="FF9AD2E6"/>
      </top>
      <bottom style="thin">
        <color theme="0" tint="-0.14996795556505021"/>
      </bottom>
      <diagonal/>
    </border>
    <border>
      <left style="thick">
        <color indexed="9"/>
      </left>
      <right/>
      <top style="thick">
        <color indexed="9"/>
      </top>
      <bottom style="thin">
        <color theme="0" tint="-0.24994659260841701"/>
      </bottom>
      <diagonal/>
    </border>
    <border>
      <left/>
      <right/>
      <top style="thick">
        <color indexed="9"/>
      </top>
      <bottom style="thin">
        <color theme="0" tint="-0.24994659260841701"/>
      </bottom>
      <diagonal/>
    </border>
    <border>
      <left/>
      <right/>
      <top/>
      <bottom style="thin">
        <color theme="8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ck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ashed">
        <color indexed="9"/>
      </bottom>
      <diagonal/>
    </border>
    <border>
      <left style="dashed">
        <color indexed="9"/>
      </left>
      <right/>
      <top style="thin">
        <color indexed="9"/>
      </top>
      <bottom/>
      <diagonal/>
    </border>
    <border>
      <left/>
      <right/>
      <top style="dotted">
        <color theme="8" tint="-0.24994659260841701"/>
      </top>
      <bottom/>
      <diagonal/>
    </border>
    <border>
      <left style="hair">
        <color indexed="9"/>
      </left>
      <right style="thin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ck">
        <color indexed="9"/>
      </bottom>
      <diagonal/>
    </border>
    <border>
      <left/>
      <right/>
      <top/>
      <bottom style="thick">
        <color theme="0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thin">
        <color theme="8" tint="-0.24994659260841701"/>
      </bottom>
      <diagonal/>
    </border>
    <border>
      <left/>
      <right style="thin">
        <color indexed="9"/>
      </right>
      <top style="thick">
        <color indexed="9"/>
      </top>
      <bottom style="thick">
        <color theme="0"/>
      </bottom>
      <diagonal/>
    </border>
    <border>
      <left style="thin">
        <color rgb="FF215968"/>
      </left>
      <right style="thin">
        <color rgb="FF215968"/>
      </right>
      <top style="thin">
        <color indexed="9"/>
      </top>
      <bottom style="thin">
        <color theme="0"/>
      </bottom>
      <diagonal/>
    </border>
    <border>
      <left/>
      <right style="thin">
        <color rgb="FF215968"/>
      </right>
      <top style="thin">
        <color theme="0"/>
      </top>
      <bottom style="thin">
        <color theme="0"/>
      </bottom>
      <diagonal/>
    </border>
    <border>
      <left/>
      <right style="thin">
        <color rgb="FF215968"/>
      </right>
      <top style="thin">
        <color theme="0"/>
      </top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0" fontId="2" fillId="0" borderId="0"/>
    <xf numFmtId="0" fontId="21" fillId="0" borderId="0"/>
    <xf numFmtId="0" fontId="21" fillId="4" borderId="53" applyNumberFormat="0" applyFont="0" applyAlignment="0" applyProtection="0"/>
    <xf numFmtId="0" fontId="3" fillId="0" borderId="0"/>
    <xf numFmtId="0" fontId="7" fillId="9" borderId="67">
      <alignment horizontal="left" vertical="center"/>
      <protection locked="0"/>
    </xf>
    <xf numFmtId="165" fontId="4" fillId="10" borderId="97">
      <alignment horizontal="left" vertical="center" indent="1"/>
    </xf>
    <xf numFmtId="0" fontId="14" fillId="8" borderId="96">
      <alignment vertical="center" wrapText="1"/>
    </xf>
    <xf numFmtId="0" fontId="1" fillId="0" borderId="0"/>
  </cellStyleXfs>
  <cellXfs count="513">
    <xf numFmtId="0" fontId="0" fillId="0" borderId="0" xfId="0"/>
    <xf numFmtId="0" fontId="0" fillId="0" borderId="0" xfId="0" applyProtection="1"/>
    <xf numFmtId="0" fontId="21" fillId="0" borderId="0" xfId="0" applyFont="1" applyProtection="1"/>
    <xf numFmtId="0" fontId="21" fillId="0" borderId="0" xfId="0" applyFont="1" applyAlignment="1" applyProtection="1">
      <alignment horizontal="left" indent="1"/>
    </xf>
    <xf numFmtId="0" fontId="7" fillId="9" borderId="67" xfId="7" applyFont="1" applyProtection="1">
      <alignment horizontal="left" vertical="center"/>
    </xf>
    <xf numFmtId="0" fontId="7" fillId="9" borderId="67" xfId="7" applyProtection="1">
      <alignment horizontal="left" vertical="center"/>
    </xf>
    <xf numFmtId="0" fontId="7" fillId="9" borderId="67" xfId="7" applyAlignment="1" applyProtection="1">
      <alignment horizontal="left" vertical="center" indent="1"/>
    </xf>
    <xf numFmtId="0" fontId="21" fillId="0" borderId="0" xfId="0" applyFont="1" applyAlignment="1" applyProtection="1">
      <alignment vertical="center"/>
    </xf>
    <xf numFmtId="0" fontId="7" fillId="9" borderId="67" xfId="0" applyFont="1" applyFill="1" applyBorder="1" applyAlignment="1" applyProtection="1">
      <alignment horizontal="left" vertical="center"/>
    </xf>
    <xf numFmtId="0" fontId="22" fillId="9" borderId="67" xfId="0" applyFont="1" applyFill="1" applyBorder="1" applyAlignment="1" applyProtection="1">
      <alignment horizontal="left" vertical="center" wrapText="1"/>
    </xf>
    <xf numFmtId="0" fontId="22" fillId="9" borderId="67" xfId="0" applyFont="1" applyFill="1" applyBorder="1" applyAlignment="1" applyProtection="1">
      <alignment horizontal="left" vertical="center" wrapText="1" indent="1"/>
    </xf>
    <xf numFmtId="165" fontId="23" fillId="10" borderId="98" xfId="6" applyNumberFormat="1" applyFont="1" applyFill="1" applyBorder="1" applyAlignment="1" applyProtection="1">
      <alignment horizontal="left" vertical="center" wrapText="1" indent="1"/>
    </xf>
    <xf numFmtId="0" fontId="23" fillId="0" borderId="0" xfId="0" applyFont="1" applyAlignment="1" applyProtection="1">
      <alignment wrapText="1"/>
    </xf>
    <xf numFmtId="0" fontId="23" fillId="0" borderId="0" xfId="0" applyFont="1" applyAlignment="1" applyProtection="1">
      <alignment horizontal="left" wrapText="1" indent="1"/>
    </xf>
    <xf numFmtId="0" fontId="23" fillId="0" borderId="0" xfId="0" applyFont="1" applyAlignment="1" applyProtection="1">
      <alignment horizontal="left" wrapText="1"/>
    </xf>
    <xf numFmtId="0" fontId="0" fillId="0" borderId="38" xfId="0" applyBorder="1" applyProtection="1"/>
    <xf numFmtId="0" fontId="23" fillId="0" borderId="100" xfId="0" applyFont="1" applyBorder="1" applyAlignment="1" applyProtection="1">
      <alignment horizontal="left" wrapText="1"/>
    </xf>
    <xf numFmtId="0" fontId="23" fillId="0" borderId="100" xfId="0" applyFont="1" applyBorder="1" applyAlignment="1" applyProtection="1">
      <alignment horizontal="left" wrapText="1" indent="1"/>
    </xf>
    <xf numFmtId="165" fontId="4" fillId="10" borderId="97" xfId="8" applyBorder="1" applyProtection="1">
      <alignment horizontal="left" vertical="center" indent="1"/>
    </xf>
    <xf numFmtId="165" fontId="4" fillId="10" borderId="98" xfId="8" applyBorder="1" applyProtection="1">
      <alignment horizontal="left" vertical="center" indent="1"/>
    </xf>
    <xf numFmtId="165" fontId="4" fillId="10" borderId="98" xfId="8" applyBorder="1" applyAlignment="1" applyProtection="1">
      <alignment horizontal="left" vertical="center" indent="2"/>
    </xf>
    <xf numFmtId="0" fontId="4" fillId="0" borderId="0" xfId="3" applyFont="1" applyProtection="1"/>
    <xf numFmtId="0" fontId="4" fillId="0" borderId="0" xfId="3" applyFont="1" applyAlignment="1" applyProtection="1">
      <alignment vertical="center"/>
    </xf>
    <xf numFmtId="17" fontId="4" fillId="0" borderId="0" xfId="3" applyNumberFormat="1" applyFont="1" applyFill="1" applyAlignment="1" applyProtection="1">
      <alignment vertical="center"/>
    </xf>
    <xf numFmtId="0" fontId="21" fillId="0" borderId="101" xfId="0" applyFont="1" applyBorder="1" applyAlignment="1" applyProtection="1">
      <alignment vertical="center"/>
    </xf>
    <xf numFmtId="0" fontId="21" fillId="0" borderId="101" xfId="0" applyFont="1" applyBorder="1" applyAlignment="1" applyProtection="1">
      <alignment horizontal="left" vertical="center" indent="1"/>
    </xf>
    <xf numFmtId="0" fontId="23" fillId="0" borderId="0" xfId="0" applyFont="1" applyProtection="1"/>
    <xf numFmtId="0" fontId="23" fillId="0" borderId="0" xfId="0" applyFont="1" applyAlignment="1" applyProtection="1">
      <alignment horizontal="left" indent="1"/>
    </xf>
    <xf numFmtId="0" fontId="7" fillId="11" borderId="99" xfId="7" applyFill="1" applyBorder="1" applyProtection="1">
      <alignment horizontal="left" vertical="center"/>
    </xf>
    <xf numFmtId="0" fontId="7" fillId="11" borderId="99" xfId="7" applyFill="1" applyBorder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 indent="1"/>
    </xf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7" fillId="9" borderId="67" xfId="0" applyFont="1" applyFill="1" applyBorder="1" applyAlignment="1" applyProtection="1">
      <alignment horizontal="left" vertical="center" indent="1"/>
    </xf>
    <xf numFmtId="165" fontId="23" fillId="10" borderId="97" xfId="6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Protection="1"/>
    <xf numFmtId="0" fontId="34" fillId="0" borderId="0" xfId="0" applyFont="1" applyAlignment="1" applyProtection="1"/>
    <xf numFmtId="165" fontId="23" fillId="10" borderId="107" xfId="6" applyNumberFormat="1" applyFont="1" applyFill="1" applyBorder="1" applyAlignment="1" applyProtection="1">
      <alignment horizontal="left" vertical="center" wrapText="1" indent="1"/>
    </xf>
    <xf numFmtId="165" fontId="23" fillId="10" borderId="0" xfId="6" applyNumberFormat="1" applyFont="1" applyFill="1" applyBorder="1" applyAlignment="1" applyProtection="1">
      <alignment horizontal="left" vertical="center" wrapText="1" indent="1"/>
    </xf>
    <xf numFmtId="165" fontId="23" fillId="10" borderId="0" xfId="6" applyNumberFormat="1" applyFont="1" applyFill="1" applyBorder="1" applyAlignment="1" applyProtection="1">
      <alignment horizontal="justify" vertical="distributed" wrapText="1"/>
    </xf>
    <xf numFmtId="165" fontId="23" fillId="10" borderId="108" xfId="6" applyNumberFormat="1" applyFont="1" applyFill="1" applyBorder="1" applyAlignment="1" applyProtection="1">
      <alignment horizontal="left" vertical="center" wrapText="1" indent="1"/>
    </xf>
    <xf numFmtId="0" fontId="4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3" fontId="6" fillId="0" borderId="0" xfId="1" applyNumberFormat="1" applyFont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3" fontId="4" fillId="0" borderId="0" xfId="1" applyNumberFormat="1" applyFont="1" applyAlignment="1" applyProtection="1">
      <alignment vertical="center"/>
    </xf>
    <xf numFmtId="9" fontId="4" fillId="0" borderId="0" xfId="1" applyNumberFormat="1" applyFont="1" applyBorder="1" applyAlignment="1" applyProtection="1">
      <alignment vertical="center"/>
    </xf>
    <xf numFmtId="9" fontId="4" fillId="0" borderId="0" xfId="1" applyNumberFormat="1" applyFont="1" applyAlignment="1" applyProtection="1">
      <alignment vertical="center"/>
    </xf>
    <xf numFmtId="3" fontId="7" fillId="2" borderId="3" xfId="2" applyNumberFormat="1" applyFont="1" applyFill="1" applyBorder="1" applyAlignment="1" applyProtection="1">
      <alignment horizontal="center" vertical="center"/>
    </xf>
    <xf numFmtId="3" fontId="7" fillId="2" borderId="4" xfId="2" applyNumberFormat="1" applyFont="1" applyFill="1" applyBorder="1" applyAlignment="1" applyProtection="1">
      <alignment horizontal="center" vertical="center"/>
    </xf>
    <xf numFmtId="0" fontId="7" fillId="2" borderId="2" xfId="2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</xf>
    <xf numFmtId="0" fontId="7" fillId="2" borderId="4" xfId="2" applyFont="1" applyFill="1" applyBorder="1" applyAlignment="1" applyProtection="1">
      <alignment horizontal="center" vertical="center"/>
    </xf>
    <xf numFmtId="0" fontId="11" fillId="2" borderId="2" xfId="2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 applyProtection="1">
      <alignment horizontal="center" vertical="center"/>
    </xf>
    <xf numFmtId="3" fontId="11" fillId="2" borderId="11" xfId="2" applyNumberFormat="1" applyFont="1" applyFill="1" applyBorder="1" applyAlignment="1" applyProtection="1">
      <alignment horizontal="center" vertical="center"/>
    </xf>
    <xf numFmtId="3" fontId="11" fillId="2" borderId="12" xfId="2" applyNumberFormat="1" applyFont="1" applyFill="1" applyBorder="1" applyAlignment="1" applyProtection="1">
      <alignment horizontal="center" vertical="center"/>
    </xf>
    <xf numFmtId="3" fontId="11" fillId="2" borderId="3" xfId="2" applyNumberFormat="1" applyFont="1" applyFill="1" applyBorder="1" applyAlignment="1" applyProtection="1">
      <alignment horizontal="center" vertical="center"/>
    </xf>
    <xf numFmtId="3" fontId="11" fillId="2" borderId="4" xfId="2" applyNumberFormat="1" applyFont="1" applyFill="1" applyBorder="1" applyAlignment="1" applyProtection="1">
      <alignment horizontal="center" vertical="center"/>
    </xf>
    <xf numFmtId="0" fontId="11" fillId="2" borderId="3" xfId="2" applyFont="1" applyFill="1" applyBorder="1" applyAlignment="1" applyProtection="1">
      <alignment horizontal="center" vertical="center"/>
    </xf>
    <xf numFmtId="0" fontId="11" fillId="2" borderId="4" xfId="2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3" fontId="4" fillId="0" borderId="14" xfId="1" applyNumberFormat="1" applyFont="1" applyFill="1" applyBorder="1" applyAlignment="1" applyProtection="1">
      <alignment horizontal="right" vertical="center" indent="1"/>
    </xf>
    <xf numFmtId="164" fontId="12" fillId="0" borderId="15" xfId="1" applyNumberFormat="1" applyFont="1" applyFill="1" applyBorder="1" applyAlignment="1" applyProtection="1">
      <alignment horizontal="right" vertical="center" indent="1"/>
    </xf>
    <xf numFmtId="3" fontId="4" fillId="0" borderId="16" xfId="1" applyNumberFormat="1" applyFont="1" applyFill="1" applyBorder="1" applyAlignment="1" applyProtection="1">
      <alignment horizontal="right" vertical="center" indent="1"/>
    </xf>
    <xf numFmtId="3" fontId="4" fillId="0" borderId="17" xfId="1" quotePrefix="1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Protection="1"/>
    <xf numFmtId="3" fontId="4" fillId="0" borderId="18" xfId="1" applyNumberFormat="1" applyFont="1" applyFill="1" applyBorder="1" applyAlignment="1" applyProtection="1">
      <alignment horizontal="right" vertical="center" indent="1"/>
    </xf>
    <xf numFmtId="3" fontId="4" fillId="0" borderId="19" xfId="1" quotePrefix="1" applyNumberFormat="1" applyFont="1" applyFill="1" applyBorder="1" applyAlignment="1" applyProtection="1">
      <alignment horizontal="right" vertical="center" indent="1"/>
    </xf>
    <xf numFmtId="164" fontId="12" fillId="0" borderId="18" xfId="1" applyNumberFormat="1" applyFont="1" applyFill="1" applyBorder="1" applyAlignment="1" applyProtection="1">
      <alignment horizontal="right" vertical="center" indent="1"/>
    </xf>
    <xf numFmtId="164" fontId="12" fillId="0" borderId="16" xfId="1" applyNumberFormat="1" applyFont="1" applyFill="1" applyBorder="1" applyAlignment="1" applyProtection="1">
      <alignment horizontal="right" vertical="center" indent="1"/>
    </xf>
    <xf numFmtId="9" fontId="12" fillId="0" borderId="19" xfId="1" quotePrefix="1" applyNumberFormat="1" applyFont="1" applyFill="1" applyBorder="1" applyAlignment="1" applyProtection="1">
      <alignment horizontal="right" vertical="center" indent="1"/>
    </xf>
    <xf numFmtId="3" fontId="4" fillId="0" borderId="21" xfId="1" applyNumberFormat="1" applyFont="1" applyFill="1" applyBorder="1" applyAlignment="1" applyProtection="1">
      <alignment horizontal="right" vertical="center" indent="1"/>
    </xf>
    <xf numFmtId="164" fontId="12" fillId="0" borderId="22" xfId="1" applyNumberFormat="1" applyFont="1" applyFill="1" applyBorder="1" applyAlignment="1" applyProtection="1">
      <alignment horizontal="right" vertical="center" indent="1"/>
    </xf>
    <xf numFmtId="3" fontId="4" fillId="0" borderId="22" xfId="1" applyNumberFormat="1" applyFont="1" applyFill="1" applyBorder="1" applyAlignment="1" applyProtection="1">
      <alignment horizontal="right" vertical="center" indent="1"/>
    </xf>
    <xf numFmtId="3" fontId="4" fillId="0" borderId="23" xfId="1" applyNumberFormat="1" applyFont="1" applyFill="1" applyBorder="1" applyAlignment="1" applyProtection="1">
      <alignment horizontal="right" vertical="center" indent="1"/>
    </xf>
    <xf numFmtId="164" fontId="12" fillId="0" borderId="21" xfId="1" applyNumberFormat="1" applyFont="1" applyFill="1" applyBorder="1" applyAlignment="1" applyProtection="1">
      <alignment horizontal="right" vertical="center" indent="1"/>
    </xf>
    <xf numFmtId="9" fontId="12" fillId="0" borderId="23" xfId="1" applyNumberFormat="1" applyFont="1" applyFill="1" applyBorder="1" applyAlignment="1" applyProtection="1">
      <alignment horizontal="right" vertical="center" indent="1"/>
    </xf>
    <xf numFmtId="164" fontId="12" fillId="0" borderId="23" xfId="1" applyNumberFormat="1" applyFont="1" applyFill="1" applyBorder="1" applyAlignment="1" applyProtection="1">
      <alignment horizontal="right" vertical="center" indent="1"/>
    </xf>
    <xf numFmtId="3" fontId="4" fillId="0" borderId="22" xfId="1" quotePrefix="1" applyNumberFormat="1" applyFont="1" applyFill="1" applyBorder="1" applyAlignment="1" applyProtection="1">
      <alignment horizontal="right" vertical="center" indent="1"/>
    </xf>
    <xf numFmtId="0" fontId="4" fillId="0" borderId="20" xfId="1" applyFont="1" applyFill="1" applyBorder="1" applyAlignment="1" applyProtection="1">
      <alignment horizontal="left" vertical="center" wrapText="1" indent="1"/>
    </xf>
    <xf numFmtId="3" fontId="14" fillId="3" borderId="25" xfId="1" applyNumberFormat="1" applyFont="1" applyFill="1" applyBorder="1" applyAlignment="1" applyProtection="1">
      <alignment horizontal="right" vertical="center" indent="1"/>
    </xf>
    <xf numFmtId="3" fontId="15" fillId="3" borderId="26" xfId="1" applyNumberFormat="1" applyFont="1" applyFill="1" applyBorder="1" applyAlignment="1" applyProtection="1">
      <alignment horizontal="right" vertical="center" indent="1"/>
    </xf>
    <xf numFmtId="3" fontId="7" fillId="3" borderId="27" xfId="1" quotePrefix="1" applyNumberFormat="1" applyFont="1" applyFill="1" applyBorder="1" applyAlignment="1" applyProtection="1">
      <alignment horizontal="right" vertical="center" indent="1"/>
    </xf>
    <xf numFmtId="3" fontId="7" fillId="3" borderId="25" xfId="1" applyNumberFormat="1" applyFont="1" applyFill="1" applyBorder="1" applyAlignment="1" applyProtection="1">
      <alignment horizontal="right" vertical="center" indent="1"/>
    </xf>
    <xf numFmtId="3" fontId="16" fillId="3" borderId="27" xfId="1" applyNumberFormat="1" applyFont="1" applyFill="1" applyBorder="1" applyAlignment="1" applyProtection="1">
      <alignment horizontal="right" vertical="center" indent="1"/>
    </xf>
    <xf numFmtId="3" fontId="16" fillId="3" borderId="25" xfId="1" applyNumberFormat="1" applyFont="1" applyFill="1" applyBorder="1" applyAlignment="1" applyProtection="1">
      <alignment horizontal="right" vertical="center" indent="1"/>
    </xf>
    <xf numFmtId="164" fontId="15" fillId="3" borderId="25" xfId="1" applyNumberFormat="1" applyFont="1" applyFill="1" applyBorder="1" applyAlignment="1" applyProtection="1">
      <alignment horizontal="right" vertical="center" indent="1"/>
    </xf>
    <xf numFmtId="9" fontId="17" fillId="3" borderId="27" xfId="1" applyNumberFormat="1" applyFont="1" applyFill="1" applyBorder="1" applyAlignment="1" applyProtection="1">
      <alignment horizontal="right" vertical="center" indent="1"/>
    </xf>
    <xf numFmtId="9" fontId="17" fillId="3" borderId="25" xfId="1" applyNumberFormat="1" applyFont="1" applyFill="1" applyBorder="1" applyAlignment="1" applyProtection="1">
      <alignment horizontal="right" vertical="center" indent="1"/>
    </xf>
    <xf numFmtId="0" fontId="13" fillId="0" borderId="0" xfId="1" applyFont="1" applyFill="1" applyBorder="1" applyAlignment="1" applyProtection="1">
      <alignment vertical="center"/>
    </xf>
    <xf numFmtId="0" fontId="25" fillId="0" borderId="0" xfId="1" applyFont="1" applyAlignment="1" applyProtection="1">
      <alignment vertical="center"/>
    </xf>
    <xf numFmtId="0" fontId="18" fillId="0" borderId="0" xfId="1" applyFont="1" applyBorder="1" applyProtection="1"/>
    <xf numFmtId="0" fontId="24" fillId="0" borderId="0" xfId="1" applyFont="1" applyProtection="1"/>
    <xf numFmtId="0" fontId="4" fillId="0" borderId="0" xfId="1" applyFont="1" applyFill="1" applyAlignment="1" applyProtection="1">
      <alignment vertical="center"/>
    </xf>
    <xf numFmtId="0" fontId="13" fillId="0" borderId="0" xfId="1" applyFont="1" applyAlignment="1" applyProtection="1">
      <alignment vertical="center"/>
    </xf>
    <xf numFmtId="3" fontId="6" fillId="0" borderId="0" xfId="1" applyNumberFormat="1" applyFont="1" applyAlignment="1" applyProtection="1">
      <alignment horizontal="center" vertical="center"/>
    </xf>
    <xf numFmtId="0" fontId="18" fillId="0" borderId="0" xfId="1" applyFont="1" applyProtection="1"/>
    <xf numFmtId="0" fontId="11" fillId="2" borderId="5" xfId="2" applyFont="1" applyFill="1" applyBorder="1" applyAlignment="1" applyProtection="1">
      <alignment horizontal="center" vertical="center"/>
    </xf>
    <xf numFmtId="3" fontId="11" fillId="2" borderId="104" xfId="2" applyNumberFormat="1" applyFont="1" applyFill="1" applyBorder="1" applyAlignment="1" applyProtection="1">
      <alignment horizontal="center" vertical="center"/>
    </xf>
    <xf numFmtId="1" fontId="4" fillId="0" borderId="19" xfId="1" applyNumberFormat="1" applyFont="1" applyFill="1" applyBorder="1" applyAlignment="1" applyProtection="1">
      <alignment horizontal="right" vertical="center" indent="1"/>
    </xf>
    <xf numFmtId="1" fontId="4" fillId="0" borderId="23" xfId="1" applyNumberFormat="1" applyFont="1" applyFill="1" applyBorder="1" applyAlignment="1" applyProtection="1">
      <alignment horizontal="right" vertical="center" indent="1"/>
    </xf>
    <xf numFmtId="3" fontId="14" fillId="3" borderId="0" xfId="1" applyNumberFormat="1" applyFont="1" applyFill="1" applyBorder="1" applyAlignment="1" applyProtection="1">
      <alignment horizontal="right" vertical="center" indent="1"/>
    </xf>
    <xf numFmtId="3" fontId="15" fillId="3" borderId="106" xfId="1" applyNumberFormat="1" applyFont="1" applyFill="1" applyBorder="1" applyAlignment="1" applyProtection="1">
      <alignment horizontal="right" vertical="center" indent="1"/>
    </xf>
    <xf numFmtId="3" fontId="7" fillId="3" borderId="49" xfId="1" quotePrefix="1" applyNumberFormat="1" applyFont="1" applyFill="1" applyBorder="1" applyAlignment="1" applyProtection="1">
      <alignment horizontal="right" vertical="center" indent="1"/>
    </xf>
    <xf numFmtId="3" fontId="7" fillId="3" borderId="0" xfId="1" applyNumberFormat="1" applyFont="1" applyFill="1" applyBorder="1" applyAlignment="1" applyProtection="1">
      <alignment horizontal="right" vertical="center" indent="1"/>
    </xf>
    <xf numFmtId="0" fontId="29" fillId="0" borderId="0" xfId="1" applyFont="1" applyAlignment="1" applyProtection="1">
      <alignment horizontal="left" vertical="center" indent="1"/>
    </xf>
    <xf numFmtId="3" fontId="0" fillId="0" borderId="0" xfId="0" applyNumberFormat="1" applyProtection="1"/>
    <xf numFmtId="0" fontId="34" fillId="0" borderId="0" xfId="0" applyFont="1" applyProtection="1"/>
    <xf numFmtId="0" fontId="19" fillId="0" borderId="0" xfId="1" applyFont="1" applyFill="1" applyAlignment="1" applyProtection="1">
      <alignment vertical="center"/>
    </xf>
    <xf numFmtId="0" fontId="2" fillId="0" borderId="0" xfId="3" applyProtection="1"/>
    <xf numFmtId="0" fontId="19" fillId="0" borderId="0" xfId="1" applyFont="1" applyFill="1" applyAlignment="1" applyProtection="1">
      <alignment horizontal="left" vertical="center"/>
    </xf>
    <xf numFmtId="4" fontId="7" fillId="2" borderId="4" xfId="2" applyNumberFormat="1" applyFont="1" applyFill="1" applyBorder="1" applyAlignment="1" applyProtection="1">
      <alignment horizontal="center" vertical="center"/>
    </xf>
    <xf numFmtId="3" fontId="4" fillId="0" borderId="14" xfId="1" applyNumberFormat="1" applyFont="1" applyFill="1" applyBorder="1" applyAlignment="1" applyProtection="1">
      <alignment horizontal="left" vertical="center" indent="1"/>
    </xf>
    <xf numFmtId="4" fontId="4" fillId="0" borderId="14" xfId="1" applyNumberFormat="1" applyFont="1" applyFill="1" applyBorder="1" applyAlignment="1" applyProtection="1">
      <alignment horizontal="right" vertical="center" indent="1"/>
    </xf>
    <xf numFmtId="3" fontId="14" fillId="3" borderId="27" xfId="1" applyNumberFormat="1" applyFont="1" applyFill="1" applyBorder="1" applyAlignment="1" applyProtection="1">
      <alignment horizontal="right" vertical="center" indent="1"/>
    </xf>
    <xf numFmtId="4" fontId="14" fillId="3" borderId="25" xfId="1" applyNumberFormat="1" applyFont="1" applyFill="1" applyBorder="1" applyAlignment="1" applyProtection="1">
      <alignment horizontal="right" vertical="center" indent="1"/>
    </xf>
    <xf numFmtId="3" fontId="14" fillId="3" borderId="28" xfId="1" applyNumberFormat="1" applyFont="1" applyFill="1" applyBorder="1" applyAlignment="1" applyProtection="1">
      <alignment horizontal="right" vertical="center" indent="1"/>
    </xf>
    <xf numFmtId="3" fontId="14" fillId="3" borderId="33" xfId="1" applyNumberFormat="1" applyFont="1" applyFill="1" applyBorder="1" applyAlignment="1" applyProtection="1">
      <alignment horizontal="right" vertical="center" indent="1"/>
    </xf>
    <xf numFmtId="4" fontId="14" fillId="3" borderId="32" xfId="1" applyNumberFormat="1" applyFont="1" applyFill="1" applyBorder="1" applyAlignment="1" applyProtection="1">
      <alignment horizontal="right" vertical="center" indent="1"/>
    </xf>
    <xf numFmtId="4" fontId="14" fillId="3" borderId="27" xfId="1" applyNumberFormat="1" applyFont="1" applyFill="1" applyBorder="1" applyAlignment="1" applyProtection="1">
      <alignment horizontal="right" vertical="center" indent="1"/>
    </xf>
    <xf numFmtId="0" fontId="2" fillId="0" borderId="0" xfId="3" applyAlignment="1" applyProtection="1">
      <alignment wrapText="1"/>
    </xf>
    <xf numFmtId="0" fontId="2" fillId="0" borderId="0" xfId="3" applyAlignment="1" applyProtection="1">
      <alignment horizontal="left"/>
    </xf>
    <xf numFmtId="3" fontId="2" fillId="0" borderId="0" xfId="3" applyNumberFormat="1" applyProtection="1"/>
    <xf numFmtId="4" fontId="2" fillId="0" borderId="0" xfId="3" applyNumberFormat="1" applyProtection="1"/>
    <xf numFmtId="0" fontId="5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left" vertical="center" wrapText="1"/>
    </xf>
    <xf numFmtId="1" fontId="7" fillId="2" borderId="102" xfId="2" applyNumberFormat="1" applyFont="1" applyFill="1" applyBorder="1" applyAlignment="1" applyProtection="1">
      <alignment horizontal="center" vertical="center"/>
    </xf>
    <xf numFmtId="4" fontId="7" fillId="2" borderId="41" xfId="2" applyNumberFormat="1" applyFont="1" applyFill="1" applyBorder="1" applyAlignment="1" applyProtection="1">
      <alignment horizontal="center" vertical="center"/>
    </xf>
    <xf numFmtId="3" fontId="4" fillId="0" borderId="40" xfId="1" applyNumberFormat="1" applyFont="1" applyFill="1" applyBorder="1" applyAlignment="1" applyProtection="1">
      <alignment horizontal="right" vertical="center" indent="1"/>
    </xf>
    <xf numFmtId="3" fontId="4" fillId="0" borderId="72" xfId="1" applyNumberFormat="1" applyFont="1" applyFill="1" applyBorder="1" applyAlignment="1" applyProtection="1">
      <alignment horizontal="right" vertical="center" indent="1"/>
    </xf>
    <xf numFmtId="4" fontId="4" fillId="0" borderId="56" xfId="1" applyNumberFormat="1" applyFont="1" applyFill="1" applyBorder="1" applyAlignment="1" applyProtection="1">
      <alignment horizontal="right" vertical="center" indent="1"/>
    </xf>
    <xf numFmtId="3" fontId="14" fillId="3" borderId="46" xfId="1" applyNumberFormat="1" applyFont="1" applyFill="1" applyBorder="1" applyAlignment="1" applyProtection="1">
      <alignment horizontal="right" vertical="center"/>
    </xf>
    <xf numFmtId="4" fontId="14" fillId="3" borderId="54" xfId="1" applyNumberFormat="1" applyFont="1" applyFill="1" applyBorder="1" applyAlignment="1" applyProtection="1">
      <alignment horizontal="right" vertical="center" indent="1"/>
    </xf>
    <xf numFmtId="0" fontId="7" fillId="3" borderId="45" xfId="1" applyFont="1" applyFill="1" applyBorder="1" applyAlignment="1" applyProtection="1">
      <alignment horizontal="center" vertical="center" wrapText="1"/>
    </xf>
    <xf numFmtId="3" fontId="14" fillId="3" borderId="39" xfId="1" applyNumberFormat="1" applyFont="1" applyFill="1" applyBorder="1" applyAlignment="1" applyProtection="1">
      <alignment horizontal="right" vertical="center"/>
    </xf>
    <xf numFmtId="4" fontId="14" fillId="3" borderId="52" xfId="1" applyNumberFormat="1" applyFont="1" applyFill="1" applyBorder="1" applyAlignment="1" applyProtection="1">
      <alignment horizontal="right" vertical="center" indent="1"/>
    </xf>
    <xf numFmtId="4" fontId="14" fillId="3" borderId="65" xfId="1" applyNumberFormat="1" applyFont="1" applyFill="1" applyBorder="1" applyAlignment="1" applyProtection="1">
      <alignment horizontal="right" vertical="center" indent="1"/>
    </xf>
    <xf numFmtId="4" fontId="14" fillId="3" borderId="55" xfId="1" applyNumberFormat="1" applyFont="1" applyFill="1" applyBorder="1" applyAlignment="1" applyProtection="1">
      <alignment horizontal="right" vertical="center" indent="1"/>
    </xf>
    <xf numFmtId="3" fontId="7" fillId="2" borderId="38" xfId="2" applyNumberFormat="1" applyFont="1" applyFill="1" applyBorder="1" applyAlignment="1" applyProtection="1">
      <alignment horizontal="center" vertical="center"/>
    </xf>
    <xf numFmtId="4" fontId="7" fillId="2" borderId="45" xfId="2" applyNumberFormat="1" applyFont="1" applyFill="1" applyBorder="1" applyAlignment="1" applyProtection="1">
      <alignment horizontal="center" vertical="center"/>
    </xf>
    <xf numFmtId="0" fontId="7" fillId="3" borderId="30" xfId="1" applyFont="1" applyFill="1" applyBorder="1" applyAlignment="1" applyProtection="1">
      <alignment horizontal="center" vertical="center" wrapText="1"/>
    </xf>
    <xf numFmtId="3" fontId="14" fillId="3" borderId="57" xfId="1" applyNumberFormat="1" applyFont="1" applyFill="1" applyBorder="1" applyAlignment="1" applyProtection="1">
      <alignment horizontal="right" vertical="center"/>
    </xf>
    <xf numFmtId="4" fontId="14" fillId="3" borderId="58" xfId="1" applyNumberFormat="1" applyFont="1" applyFill="1" applyBorder="1" applyAlignment="1" applyProtection="1">
      <alignment horizontal="right" vertical="center" indent="1"/>
    </xf>
    <xf numFmtId="0" fontId="7" fillId="3" borderId="59" xfId="1" applyFont="1" applyFill="1" applyBorder="1" applyAlignment="1" applyProtection="1">
      <alignment horizontal="center" vertical="center" wrapText="1"/>
    </xf>
    <xf numFmtId="3" fontId="14" fillId="3" borderId="60" xfId="1" applyNumberFormat="1" applyFont="1" applyFill="1" applyBorder="1" applyAlignment="1" applyProtection="1">
      <alignment horizontal="right" vertical="center" indent="1"/>
    </xf>
    <xf numFmtId="3" fontId="14" fillId="3" borderId="3" xfId="1" applyNumberFormat="1" applyFont="1" applyFill="1" applyBorder="1" applyAlignment="1" applyProtection="1">
      <alignment horizontal="right" vertical="center" indent="1"/>
    </xf>
    <xf numFmtId="4" fontId="14" fillId="3" borderId="60" xfId="1" applyNumberFormat="1" applyFont="1" applyFill="1" applyBorder="1" applyAlignment="1" applyProtection="1">
      <alignment horizontal="right" vertical="center" indent="1"/>
    </xf>
    <xf numFmtId="0" fontId="7" fillId="3" borderId="31" xfId="1" applyFont="1" applyFill="1" applyBorder="1" applyAlignment="1" applyProtection="1">
      <alignment horizontal="center" vertical="center" wrapText="1"/>
    </xf>
    <xf numFmtId="3" fontId="14" fillId="3" borderId="61" xfId="1" applyNumberFormat="1" applyFont="1" applyFill="1" applyBorder="1" applyAlignment="1" applyProtection="1">
      <alignment horizontal="right" vertical="center" indent="1"/>
    </xf>
    <xf numFmtId="3" fontId="14" fillId="3" borderId="62" xfId="1" applyNumberFormat="1" applyFont="1" applyFill="1" applyBorder="1" applyAlignment="1" applyProtection="1">
      <alignment horizontal="right" vertical="center" indent="1"/>
    </xf>
    <xf numFmtId="4" fontId="14" fillId="3" borderId="61" xfId="1" applyNumberFormat="1" applyFont="1" applyFill="1" applyBorder="1" applyAlignment="1" applyProtection="1">
      <alignment horizontal="right" vertical="center" indent="1"/>
    </xf>
    <xf numFmtId="3" fontId="14" fillId="3" borderId="1" xfId="1" applyNumberFormat="1" applyFont="1" applyFill="1" applyBorder="1" applyAlignment="1" applyProtection="1">
      <alignment horizontal="right" vertical="center" indent="1"/>
    </xf>
    <xf numFmtId="3" fontId="14" fillId="3" borderId="89" xfId="1" applyNumberFormat="1" applyFont="1" applyFill="1" applyBorder="1" applyAlignment="1" applyProtection="1">
      <alignment horizontal="right" vertical="center" indent="1"/>
    </xf>
    <xf numFmtId="4" fontId="14" fillId="3" borderId="1" xfId="1" applyNumberFormat="1" applyFont="1" applyFill="1" applyBorder="1" applyAlignment="1" applyProtection="1">
      <alignment horizontal="right" vertical="center" indent="1"/>
    </xf>
    <xf numFmtId="4" fontId="4" fillId="0" borderId="91" xfId="1" applyNumberFormat="1" applyFont="1" applyFill="1" applyBorder="1" applyAlignment="1" applyProtection="1">
      <alignment horizontal="right" vertical="center" indent="1"/>
    </xf>
    <xf numFmtId="3" fontId="4" fillId="0" borderId="92" xfId="1" applyNumberFormat="1" applyFont="1" applyFill="1" applyBorder="1" applyAlignment="1" applyProtection="1">
      <alignment horizontal="right" vertical="center" indent="1"/>
    </xf>
    <xf numFmtId="4" fontId="4" fillId="0" borderId="93" xfId="1" applyNumberFormat="1" applyFont="1" applyFill="1" applyBorder="1" applyAlignment="1" applyProtection="1">
      <alignment horizontal="right" vertical="center" indent="1"/>
    </xf>
    <xf numFmtId="3" fontId="14" fillId="3" borderId="46" xfId="1" applyNumberFormat="1" applyFont="1" applyFill="1" applyBorder="1" applyAlignment="1" applyProtection="1">
      <alignment horizontal="right" vertical="center" indent="1"/>
    </xf>
    <xf numFmtId="3" fontId="14" fillId="3" borderId="90" xfId="1" applyNumberFormat="1" applyFont="1" applyFill="1" applyBorder="1" applyAlignment="1" applyProtection="1">
      <alignment horizontal="right" vertical="center" indent="1"/>
    </xf>
    <xf numFmtId="4" fontId="14" fillId="3" borderId="37" xfId="1" applyNumberFormat="1" applyFont="1" applyFill="1" applyBorder="1" applyAlignment="1" applyProtection="1">
      <alignment horizontal="right" vertical="center" indent="1"/>
    </xf>
    <xf numFmtId="3" fontId="14" fillId="3" borderId="9" xfId="1" applyNumberFormat="1" applyFont="1" applyFill="1" applyBorder="1" applyAlignment="1" applyProtection="1">
      <alignment horizontal="right" vertical="center" indent="1"/>
    </xf>
    <xf numFmtId="4" fontId="14" fillId="3" borderId="4" xfId="1" applyNumberFormat="1" applyFont="1" applyFill="1" applyBorder="1" applyAlignment="1" applyProtection="1">
      <alignment horizontal="right" vertical="center" indent="1"/>
    </xf>
    <xf numFmtId="0" fontId="7" fillId="3" borderId="39" xfId="1" applyFont="1" applyFill="1" applyBorder="1" applyAlignment="1" applyProtection="1">
      <alignment horizontal="center" vertical="center" wrapText="1"/>
    </xf>
    <xf numFmtId="4" fontId="14" fillId="3" borderId="63" xfId="1" applyNumberFormat="1" applyFont="1" applyFill="1" applyBorder="1" applyAlignment="1" applyProtection="1">
      <alignment horizontal="right" vertical="center" indent="1"/>
    </xf>
    <xf numFmtId="0" fontId="5" fillId="0" borderId="0" xfId="1" applyFont="1" applyFill="1" applyAlignment="1" applyProtection="1">
      <alignment horizontal="left" vertical="center"/>
    </xf>
    <xf numFmtId="0" fontId="2" fillId="0" borderId="0" xfId="3" applyAlignment="1" applyProtection="1"/>
    <xf numFmtId="1" fontId="2" fillId="0" borderId="0" xfId="3" applyNumberFormat="1" applyProtection="1"/>
    <xf numFmtId="1" fontId="7" fillId="2" borderId="38" xfId="2" applyNumberFormat="1" applyFont="1" applyFill="1" applyBorder="1" applyAlignment="1" applyProtection="1">
      <alignment horizontal="center" vertical="center"/>
    </xf>
    <xf numFmtId="3" fontId="4" fillId="0" borderId="56" xfId="1" applyNumberFormat="1" applyFont="1" applyFill="1" applyBorder="1" applyAlignment="1" applyProtection="1">
      <alignment horizontal="right" vertical="center" indent="1"/>
    </xf>
    <xf numFmtId="0" fontId="5" fillId="0" borderId="0" xfId="1" applyFont="1" applyFill="1" applyAlignment="1" applyProtection="1">
      <alignment vertical="center" wrapText="1"/>
    </xf>
    <xf numFmtId="3" fontId="4" fillId="0" borderId="40" xfId="1" applyNumberFormat="1" applyFont="1" applyFill="1" applyBorder="1" applyAlignment="1" applyProtection="1">
      <alignment horizontal="left" vertical="center" indent="1"/>
    </xf>
    <xf numFmtId="4" fontId="4" fillId="0" borderId="40" xfId="1" applyNumberFormat="1" applyFont="1" applyFill="1" applyBorder="1" applyAlignment="1" applyProtection="1">
      <alignment horizontal="right" vertical="center" indent="1"/>
    </xf>
    <xf numFmtId="4" fontId="14" fillId="3" borderId="0" xfId="1" applyNumberFormat="1" applyFont="1" applyFill="1" applyBorder="1" applyAlignment="1" applyProtection="1">
      <alignment horizontal="right" vertical="center" indent="1"/>
    </xf>
    <xf numFmtId="4" fontId="2" fillId="0" borderId="0" xfId="3" applyNumberFormat="1" applyAlignment="1" applyProtection="1">
      <alignment horizontal="right"/>
    </xf>
    <xf numFmtId="3" fontId="7" fillId="2" borderId="41" xfId="2" applyNumberFormat="1" applyFont="1" applyFill="1" applyBorder="1" applyAlignment="1" applyProtection="1">
      <alignment horizontal="center" vertical="center"/>
    </xf>
    <xf numFmtId="0" fontId="20" fillId="0" borderId="0" xfId="1" applyFont="1" applyFill="1" applyAlignment="1" applyProtection="1">
      <alignment vertical="center"/>
    </xf>
    <xf numFmtId="0" fontId="7" fillId="2" borderId="41" xfId="2" applyFont="1" applyFill="1" applyBorder="1" applyAlignment="1" applyProtection="1">
      <alignment horizontal="center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4" fillId="0" borderId="42" xfId="1" applyFont="1" applyFill="1" applyBorder="1" applyAlignment="1" applyProtection="1">
      <alignment horizontal="right" vertical="center" wrapText="1" indent="1"/>
    </xf>
    <xf numFmtId="3" fontId="4" fillId="0" borderId="43" xfId="1" applyNumberFormat="1" applyFont="1" applyFill="1" applyBorder="1" applyAlignment="1" applyProtection="1">
      <alignment horizontal="right" vertical="center" indent="1"/>
    </xf>
    <xf numFmtId="4" fontId="4" fillId="0" borderId="43" xfId="1" applyNumberFormat="1" applyFont="1" applyFill="1" applyBorder="1" applyAlignment="1" applyProtection="1">
      <alignment horizontal="right" vertical="center" indent="1"/>
    </xf>
    <xf numFmtId="3" fontId="4" fillId="0" borderId="17" xfId="1" applyNumberFormat="1" applyFont="1" applyFill="1" applyBorder="1" applyAlignment="1" applyProtection="1">
      <alignment horizontal="right" vertical="center" indent="1"/>
    </xf>
    <xf numFmtId="0" fontId="4" fillId="0" borderId="21" xfId="1" applyFont="1" applyFill="1" applyBorder="1" applyAlignment="1" applyProtection="1">
      <alignment horizontal="right" vertical="center" wrapText="1" indent="1"/>
    </xf>
    <xf numFmtId="4" fontId="4" fillId="0" borderId="22" xfId="1" applyNumberFormat="1" applyFont="1" applyFill="1" applyBorder="1" applyAlignment="1" applyProtection="1">
      <alignment horizontal="right" vertical="center" indent="1"/>
    </xf>
    <xf numFmtId="3" fontId="4" fillId="0" borderId="20" xfId="1" applyNumberFormat="1" applyFont="1" applyFill="1" applyBorder="1" applyAlignment="1" applyProtection="1">
      <alignment horizontal="right" vertical="center" indent="1"/>
    </xf>
    <xf numFmtId="0" fontId="4" fillId="0" borderId="0" xfId="1" applyFont="1" applyAlignment="1" applyProtection="1">
      <alignment horizontal="right" vertical="center"/>
    </xf>
    <xf numFmtId="0" fontId="26" fillId="0" borderId="0" xfId="3" applyFont="1" applyProtection="1"/>
    <xf numFmtId="0" fontId="26" fillId="0" borderId="0" xfId="3" applyFont="1" applyAlignment="1" applyProtection="1"/>
    <xf numFmtId="1" fontId="7" fillId="2" borderId="67" xfId="2" applyNumberFormat="1" applyFont="1" applyFill="1" applyBorder="1" applyAlignment="1" applyProtection="1">
      <alignment vertical="center"/>
    </xf>
    <xf numFmtId="1" fontId="7" fillId="2" borderId="45" xfId="2" applyNumberFormat="1" applyFont="1" applyFill="1" applyBorder="1" applyAlignment="1" applyProtection="1">
      <alignment horizontal="center" vertical="center"/>
    </xf>
    <xf numFmtId="3" fontId="7" fillId="2" borderId="44" xfId="2" applyNumberFormat="1" applyFont="1" applyFill="1" applyBorder="1" applyAlignment="1" applyProtection="1">
      <alignment horizontal="center" vertical="center"/>
    </xf>
    <xf numFmtId="3" fontId="7" fillId="2" borderId="39" xfId="2" applyNumberFormat="1" applyFont="1" applyFill="1" applyBorder="1" applyAlignment="1" applyProtection="1">
      <alignment horizontal="center" vertical="center"/>
    </xf>
    <xf numFmtId="4" fontId="4" fillId="0" borderId="14" xfId="1" applyNumberFormat="1" applyFont="1" applyFill="1" applyBorder="1" applyAlignment="1" applyProtection="1">
      <alignment horizontal="left" vertical="center" indent="1"/>
    </xf>
    <xf numFmtId="164" fontId="4" fillId="0" borderId="40" xfId="1" applyNumberFormat="1" applyFont="1" applyFill="1" applyBorder="1" applyAlignment="1" applyProtection="1">
      <alignment horizontal="right" vertical="center" indent="1"/>
    </xf>
    <xf numFmtId="164" fontId="4" fillId="0" borderId="17" xfId="1" applyNumberFormat="1" applyFont="1" applyFill="1" applyBorder="1" applyAlignment="1" applyProtection="1">
      <alignment horizontal="right" vertical="center" indent="1"/>
    </xf>
    <xf numFmtId="0" fontId="7" fillId="3" borderId="0" xfId="1" applyFont="1" applyFill="1" applyBorder="1" applyAlignment="1" applyProtection="1">
      <alignment vertical="center" wrapText="1"/>
    </xf>
    <xf numFmtId="3" fontId="7" fillId="3" borderId="30" xfId="1" applyNumberFormat="1" applyFont="1" applyFill="1" applyBorder="1" applyAlignment="1" applyProtection="1">
      <alignment horizontal="right" vertical="center" wrapText="1" indent="1"/>
    </xf>
    <xf numFmtId="9" fontId="14" fillId="3" borderId="0" xfId="1" applyNumberFormat="1" applyFont="1" applyFill="1" applyBorder="1" applyAlignment="1" applyProtection="1">
      <alignment horizontal="right" vertical="center" indent="1"/>
    </xf>
    <xf numFmtId="164" fontId="14" fillId="3" borderId="68" xfId="1" applyNumberFormat="1" applyFont="1" applyFill="1" applyBorder="1" applyAlignment="1" applyProtection="1">
      <alignment horizontal="right" vertical="center" indent="1"/>
    </xf>
    <xf numFmtId="3" fontId="7" fillId="2" borderId="31" xfId="2" applyNumberFormat="1" applyFont="1" applyFill="1" applyBorder="1" applyAlignment="1" applyProtection="1">
      <alignment horizontal="center" vertical="center"/>
    </xf>
    <xf numFmtId="3" fontId="7" fillId="2" borderId="64" xfId="2" applyNumberFormat="1" applyFont="1" applyFill="1" applyBorder="1" applyAlignment="1" applyProtection="1">
      <alignment horizontal="center" vertical="center"/>
    </xf>
    <xf numFmtId="9" fontId="4" fillId="0" borderId="14" xfId="1" applyNumberFormat="1" applyFont="1" applyFill="1" applyBorder="1" applyAlignment="1" applyProtection="1">
      <alignment horizontal="left" vertical="center" indent="1"/>
    </xf>
    <xf numFmtId="0" fontId="22" fillId="2" borderId="35" xfId="2" applyFont="1" applyFill="1" applyBorder="1" applyAlignment="1" applyProtection="1">
      <alignment horizontal="center" vertical="center"/>
    </xf>
    <xf numFmtId="0" fontId="22" fillId="2" borderId="45" xfId="2" applyFont="1" applyFill="1" applyBorder="1" applyAlignment="1" applyProtection="1">
      <alignment horizontal="center" vertical="center"/>
    </xf>
    <xf numFmtId="0" fontId="22" fillId="2" borderId="70" xfId="2" applyFont="1" applyFill="1" applyBorder="1" applyAlignment="1" applyProtection="1">
      <alignment horizontal="center" vertical="center"/>
    </xf>
    <xf numFmtId="0" fontId="22" fillId="2" borderId="0" xfId="2" applyFont="1" applyFill="1" applyBorder="1" applyAlignment="1" applyProtection="1">
      <alignment horizontal="center" vertical="center"/>
    </xf>
    <xf numFmtId="9" fontId="4" fillId="0" borderId="40" xfId="1" applyNumberFormat="1" applyFont="1" applyFill="1" applyBorder="1" applyAlignment="1" applyProtection="1">
      <alignment horizontal="right" vertical="center" indent="1"/>
    </xf>
    <xf numFmtId="164" fontId="14" fillId="3" borderId="69" xfId="1" applyNumberFormat="1" applyFont="1" applyFill="1" applyBorder="1" applyAlignment="1" applyProtection="1">
      <alignment horizontal="right" vertical="center" indent="1"/>
    </xf>
    <xf numFmtId="0" fontId="22" fillId="2" borderId="50" xfId="2" applyFont="1" applyFill="1" applyBorder="1" applyAlignment="1" applyProtection="1">
      <alignment horizontal="center" vertical="center"/>
    </xf>
    <xf numFmtId="164" fontId="14" fillId="3" borderId="0" xfId="1" applyNumberFormat="1" applyFont="1" applyFill="1" applyBorder="1" applyAlignment="1" applyProtection="1">
      <alignment horizontal="right" vertical="center" indent="1"/>
    </xf>
    <xf numFmtId="0" fontId="21" fillId="0" borderId="0" xfId="4" applyProtection="1"/>
    <xf numFmtId="0" fontId="22" fillId="0" borderId="48" xfId="2" applyFont="1" applyFill="1" applyBorder="1" applyAlignment="1" applyProtection="1">
      <alignment vertical="center"/>
    </xf>
    <xf numFmtId="0" fontId="22" fillId="0" borderId="47" xfId="2" applyFont="1" applyFill="1" applyBorder="1" applyAlignment="1" applyProtection="1">
      <alignment vertical="center"/>
    </xf>
    <xf numFmtId="0" fontId="21" fillId="0" borderId="0" xfId="4" applyFont="1" applyProtection="1"/>
    <xf numFmtId="0" fontId="22" fillId="2" borderId="49" xfId="2" applyFont="1" applyFill="1" applyBorder="1" applyAlignment="1" applyProtection="1">
      <alignment horizontal="center" vertical="center"/>
    </xf>
    <xf numFmtId="0" fontId="21" fillId="0" borderId="0" xfId="4" applyAlignment="1" applyProtection="1">
      <alignment horizontal="right"/>
    </xf>
    <xf numFmtId="49" fontId="4" fillId="0" borderId="14" xfId="1" applyNumberFormat="1" applyFont="1" applyFill="1" applyBorder="1" applyAlignment="1" applyProtection="1">
      <alignment horizontal="center" vertical="center"/>
    </xf>
    <xf numFmtId="0" fontId="21" fillId="0" borderId="0" xfId="4" applyFont="1" applyAlignment="1" applyProtection="1">
      <alignment horizontal="right"/>
    </xf>
    <xf numFmtId="4" fontId="22" fillId="3" borderId="51" xfId="2" applyNumberFormat="1" applyFont="1" applyFill="1" applyBorder="1" applyAlignment="1" applyProtection="1">
      <alignment horizontal="left" vertical="center" wrapText="1"/>
    </xf>
    <xf numFmtId="3" fontId="22" fillId="3" borderId="52" xfId="2" applyNumberFormat="1" applyFont="1" applyFill="1" applyBorder="1" applyAlignment="1" applyProtection="1">
      <alignment horizontal="right" vertical="center" indent="1"/>
    </xf>
    <xf numFmtId="9" fontId="22" fillId="3" borderId="49" xfId="4" applyNumberFormat="1" applyFont="1" applyFill="1" applyBorder="1" applyAlignment="1" applyProtection="1">
      <alignment horizontal="right" vertical="center" indent="1"/>
    </xf>
    <xf numFmtId="9" fontId="22" fillId="3" borderId="52" xfId="2" applyNumberFormat="1" applyFont="1" applyFill="1" applyBorder="1" applyAlignment="1" applyProtection="1">
      <alignment horizontal="right" vertical="center" indent="1"/>
    </xf>
    <xf numFmtId="164" fontId="22" fillId="3" borderId="71" xfId="4" applyNumberFormat="1" applyFont="1" applyFill="1" applyBorder="1" applyAlignment="1" applyProtection="1">
      <alignment horizontal="right" vertical="center" indent="1"/>
    </xf>
    <xf numFmtId="0" fontId="23" fillId="0" borderId="0" xfId="4" applyFont="1" applyAlignment="1" applyProtection="1">
      <alignment vertical="top"/>
    </xf>
    <xf numFmtId="3" fontId="21" fillId="0" borderId="0" xfId="4" applyNumberFormat="1" applyProtection="1"/>
    <xf numFmtId="9" fontId="21" fillId="0" borderId="0" xfId="4" applyNumberFormat="1" applyProtection="1"/>
    <xf numFmtId="0" fontId="21" fillId="0" borderId="0" xfId="4" applyFill="1" applyProtection="1"/>
    <xf numFmtId="0" fontId="23" fillId="0" borderId="0" xfId="4" applyFont="1" applyProtection="1"/>
    <xf numFmtId="0" fontId="23" fillId="0" borderId="0" xfId="0" applyFont="1" applyAlignment="1" applyProtection="1">
      <alignment horizontal="left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</xf>
    <xf numFmtId="0" fontId="27" fillId="5" borderId="38" xfId="0" applyFont="1" applyFill="1" applyBorder="1" applyAlignment="1" applyProtection="1">
      <alignment horizontal="left" vertical="center" wrapText="1"/>
    </xf>
    <xf numFmtId="3" fontId="27" fillId="5" borderId="30" xfId="0" applyNumberFormat="1" applyFont="1" applyFill="1" applyBorder="1" applyAlignment="1" applyProtection="1">
      <alignment horizontal="right" vertical="center" wrapText="1" indent="1"/>
    </xf>
    <xf numFmtId="3" fontId="27" fillId="5" borderId="30" xfId="0" applyNumberFormat="1" applyFont="1" applyFill="1" applyBorder="1" applyAlignment="1" applyProtection="1">
      <alignment horizontal="right" vertical="center" indent="1"/>
    </xf>
    <xf numFmtId="0" fontId="27" fillId="2" borderId="59" xfId="0" applyFont="1" applyFill="1" applyBorder="1" applyAlignment="1" applyProtection="1">
      <alignment horizontal="center" vertical="center" wrapText="1"/>
    </xf>
    <xf numFmtId="3" fontId="4" fillId="0" borderId="40" xfId="1" applyNumberFormat="1" applyFont="1" applyFill="1" applyBorder="1" applyAlignment="1" applyProtection="1">
      <alignment horizontal="right" vertical="center" wrapText="1" indent="1"/>
    </xf>
    <xf numFmtId="164" fontId="4" fillId="0" borderId="40" xfId="1" applyNumberFormat="1" applyFont="1" applyFill="1" applyBorder="1" applyAlignment="1" applyProtection="1">
      <alignment horizontal="right" vertical="center" wrapText="1" indent="1"/>
    </xf>
    <xf numFmtId="164" fontId="4" fillId="0" borderId="17" xfId="1" applyNumberFormat="1" applyFont="1" applyFill="1" applyBorder="1" applyAlignment="1" applyProtection="1">
      <alignment horizontal="right" vertical="center" wrapText="1" indent="1"/>
    </xf>
    <xf numFmtId="9" fontId="27" fillId="5" borderId="30" xfId="0" applyNumberFormat="1" applyFont="1" applyFill="1" applyBorder="1" applyAlignment="1" applyProtection="1">
      <alignment horizontal="right" vertical="center" wrapText="1" indent="1"/>
    </xf>
    <xf numFmtId="9" fontId="27" fillId="5" borderId="41" xfId="0" applyNumberFormat="1" applyFont="1" applyFill="1" applyBorder="1" applyAlignment="1" applyProtection="1">
      <alignment horizontal="right" vertical="center" indent="1"/>
    </xf>
    <xf numFmtId="164" fontId="27" fillId="5" borderId="41" xfId="0" applyNumberFormat="1" applyFont="1" applyFill="1" applyBorder="1" applyAlignment="1" applyProtection="1">
      <alignment horizontal="right" vertical="center" indent="1"/>
    </xf>
    <xf numFmtId="0" fontId="27" fillId="2" borderId="38" xfId="0" applyFont="1" applyFill="1" applyBorder="1" applyAlignment="1" applyProtection="1">
      <alignment horizontal="center"/>
    </xf>
    <xf numFmtId="0" fontId="27" fillId="2" borderId="30" xfId="0" applyFont="1" applyFill="1" applyBorder="1" applyAlignment="1" applyProtection="1">
      <alignment horizontal="center"/>
    </xf>
    <xf numFmtId="0" fontId="27" fillId="2" borderId="41" xfId="0" applyFont="1" applyFill="1" applyBorder="1" applyAlignment="1" applyProtection="1">
      <alignment horizontal="center"/>
    </xf>
    <xf numFmtId="49" fontId="29" fillId="0" borderId="14" xfId="1" applyNumberFormat="1" applyFont="1" applyFill="1" applyBorder="1" applyAlignment="1" applyProtection="1">
      <alignment horizontal="left" vertical="center" wrapText="1"/>
    </xf>
    <xf numFmtId="3" fontId="4" fillId="0" borderId="17" xfId="1" applyNumberFormat="1" applyFont="1" applyFill="1" applyBorder="1" applyAlignment="1" applyProtection="1">
      <alignment horizontal="right" vertical="center" wrapText="1" indent="1"/>
    </xf>
    <xf numFmtId="0" fontId="15" fillId="6" borderId="31" xfId="3" applyFont="1" applyFill="1" applyBorder="1" applyAlignment="1" applyProtection="1">
      <alignment horizontal="center" vertical="center" wrapText="1"/>
    </xf>
    <xf numFmtId="49" fontId="4" fillId="0" borderId="4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49" fontId="4" fillId="0" borderId="81" xfId="1" applyNumberFormat="1" applyFont="1" applyFill="1" applyBorder="1" applyAlignment="1" applyProtection="1">
      <alignment horizontal="left" vertical="center" wrapText="1"/>
    </xf>
    <xf numFmtId="3" fontId="4" fillId="0" borderId="81" xfId="1" applyNumberFormat="1" applyFont="1" applyFill="1" applyBorder="1" applyAlignment="1" applyProtection="1">
      <alignment horizontal="right" vertical="center" wrapText="1" indent="1"/>
    </xf>
    <xf numFmtId="3" fontId="4" fillId="0" borderId="94" xfId="1" applyNumberFormat="1" applyFont="1" applyFill="1" applyBorder="1" applyAlignment="1" applyProtection="1">
      <alignment horizontal="right" vertical="center" wrapText="1" indent="1"/>
    </xf>
    <xf numFmtId="0" fontId="31" fillId="0" borderId="74" xfId="3" applyFont="1" applyFill="1" applyBorder="1" applyAlignment="1" applyProtection="1">
      <alignment horizontal="left"/>
    </xf>
    <xf numFmtId="3" fontId="7" fillId="7" borderId="75" xfId="3" applyNumberFormat="1" applyFont="1" applyFill="1" applyBorder="1" applyAlignment="1" applyProtection="1">
      <alignment horizontal="right" vertical="center" indent="1"/>
    </xf>
    <xf numFmtId="3" fontId="7" fillId="7" borderId="77" xfId="3" applyNumberFormat="1" applyFont="1" applyFill="1" applyBorder="1" applyAlignment="1" applyProtection="1">
      <alignment horizontal="right" vertical="center" indent="1"/>
    </xf>
    <xf numFmtId="1" fontId="23" fillId="0" borderId="0" xfId="3" applyNumberFormat="1" applyFont="1" applyBorder="1" applyProtection="1"/>
    <xf numFmtId="3" fontId="23" fillId="0" borderId="0" xfId="3" applyNumberFormat="1" applyFont="1" applyBorder="1" applyAlignment="1" applyProtection="1">
      <alignment horizontal="right" vertical="center" indent="1"/>
    </xf>
    <xf numFmtId="1" fontId="30" fillId="0" borderId="0" xfId="3" applyNumberFormat="1" applyFont="1" applyBorder="1" applyProtection="1"/>
    <xf numFmtId="3" fontId="2" fillId="0" borderId="0" xfId="3" applyNumberFormat="1" applyBorder="1" applyProtection="1"/>
    <xf numFmtId="0" fontId="33" fillId="0" borderId="0" xfId="3" applyFont="1" applyProtection="1"/>
    <xf numFmtId="0" fontId="28" fillId="0" borderId="0" xfId="2" applyFont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7" fillId="2" borderId="82" xfId="2" applyFont="1" applyFill="1" applyBorder="1" applyAlignment="1" applyProtection="1">
      <alignment horizontal="center" vertical="center"/>
    </xf>
    <xf numFmtId="0" fontId="7" fillId="2" borderId="83" xfId="2" applyFont="1" applyFill="1" applyBorder="1" applyAlignment="1" applyProtection="1">
      <alignment horizontal="center" vertical="center"/>
    </xf>
    <xf numFmtId="3" fontId="7" fillId="3" borderId="85" xfId="2" applyNumberFormat="1" applyFont="1" applyFill="1" applyBorder="1" applyAlignment="1" applyProtection="1">
      <alignment horizontal="right" vertical="center" indent="1"/>
    </xf>
    <xf numFmtId="0" fontId="23" fillId="0" borderId="0" xfId="0" applyFont="1" applyFill="1" applyAlignment="1" applyProtection="1"/>
    <xf numFmtId="0" fontId="0" fillId="0" borderId="0" xfId="0" applyFill="1" applyProtection="1"/>
    <xf numFmtId="0" fontId="7" fillId="2" borderId="84" xfId="2" applyFont="1" applyFill="1" applyBorder="1" applyAlignment="1" applyProtection="1">
      <alignment horizontal="center" vertical="center"/>
    </xf>
    <xf numFmtId="3" fontId="7" fillId="3" borderId="87" xfId="2" applyNumberFormat="1" applyFont="1" applyFill="1" applyBorder="1" applyAlignment="1" applyProtection="1">
      <alignment horizontal="right" vertical="center" indent="1"/>
    </xf>
    <xf numFmtId="0" fontId="29" fillId="0" borderId="0" xfId="2" applyFont="1" applyBorder="1" applyAlignment="1" applyProtection="1">
      <alignment horizontal="center" vertical="center"/>
    </xf>
    <xf numFmtId="0" fontId="7" fillId="2" borderId="2" xfId="2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</xf>
    <xf numFmtId="0" fontId="7" fillId="2" borderId="60" xfId="2" applyFont="1" applyFill="1" applyBorder="1" applyAlignment="1" applyProtection="1">
      <alignment horizontal="center" vertical="center"/>
    </xf>
    <xf numFmtId="0" fontId="7" fillId="3" borderId="44" xfId="1" applyFont="1" applyFill="1" applyBorder="1" applyAlignment="1" applyProtection="1">
      <alignment horizontal="center" vertical="center" wrapText="1"/>
    </xf>
    <xf numFmtId="0" fontId="22" fillId="2" borderId="0" xfId="2" applyFont="1" applyFill="1" applyBorder="1" applyAlignment="1" applyProtection="1">
      <alignment horizontal="center" vertical="center"/>
    </xf>
    <xf numFmtId="9" fontId="15" fillId="3" borderId="106" xfId="1" applyNumberFormat="1" applyFont="1" applyFill="1" applyBorder="1" applyAlignment="1" applyProtection="1">
      <alignment horizontal="right" vertical="center" indent="1"/>
    </xf>
    <xf numFmtId="0" fontId="14" fillId="0" borderId="0" xfId="1" applyFont="1" applyBorder="1" applyAlignment="1" applyProtection="1">
      <alignment vertical="center"/>
    </xf>
    <xf numFmtId="0" fontId="34" fillId="0" borderId="0" xfId="0" applyFont="1" applyBorder="1" applyProtection="1"/>
    <xf numFmtId="0" fontId="34" fillId="0" borderId="0" xfId="0" applyFont="1" applyFill="1" applyBorder="1" applyProtection="1"/>
    <xf numFmtId="0" fontId="35" fillId="0" borderId="0" xfId="1" applyFont="1" applyBorder="1" applyAlignment="1" applyProtection="1">
      <alignment vertical="center"/>
    </xf>
    <xf numFmtId="0" fontId="25" fillId="0" borderId="0" xfId="1" applyFont="1" applyBorder="1" applyAlignment="1" applyProtection="1">
      <alignment vertical="center"/>
    </xf>
    <xf numFmtId="0" fontId="14" fillId="0" borderId="0" xfId="1" applyFont="1" applyBorder="1" applyAlignment="1" applyProtection="1">
      <alignment horizontal="left" vertical="center" indent="1"/>
    </xf>
    <xf numFmtId="0" fontId="7" fillId="0" borderId="0" xfId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left" vertical="center"/>
    </xf>
    <xf numFmtId="3" fontId="7" fillId="0" borderId="0" xfId="2" applyNumberFormat="1" applyFont="1" applyFill="1" applyBorder="1" applyAlignment="1" applyProtection="1">
      <alignment horizontal="center" vertical="center"/>
    </xf>
    <xf numFmtId="0" fontId="2" fillId="0" borderId="0" xfId="3" applyFill="1" applyBorder="1" applyProtection="1"/>
    <xf numFmtId="3" fontId="7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3" applyFill="1" applyBorder="1" applyAlignment="1" applyProtection="1">
      <alignment wrapText="1"/>
    </xf>
    <xf numFmtId="0" fontId="4" fillId="0" borderId="0" xfId="1" quotePrefix="1" applyFont="1" applyFill="1" applyBorder="1" applyAlignment="1" applyProtection="1">
      <alignment horizontal="center" vertical="center" wrapText="1"/>
    </xf>
    <xf numFmtId="0" fontId="36" fillId="0" borderId="0" xfId="1" applyFont="1" applyFill="1" applyBorder="1" applyAlignment="1" applyProtection="1">
      <alignment horizontal="left" vertical="center"/>
    </xf>
    <xf numFmtId="3" fontId="4" fillId="0" borderId="0" xfId="2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0" xfId="3" applyFont="1" applyFill="1" applyBorder="1" applyAlignment="1" applyProtection="1">
      <alignment wrapText="1"/>
    </xf>
    <xf numFmtId="0" fontId="4" fillId="0" borderId="0" xfId="1" quotePrefix="1" applyFont="1" applyFill="1" applyBorder="1" applyAlignment="1" applyProtection="1">
      <alignment horizontal="left" vertical="center" wrapText="1"/>
    </xf>
    <xf numFmtId="0" fontId="22" fillId="2" borderId="46" xfId="2" applyFont="1" applyFill="1" applyBorder="1" applyAlignment="1" applyProtection="1">
      <alignment vertical="center"/>
    </xf>
    <xf numFmtId="0" fontId="34" fillId="13" borderId="0" xfId="0" applyFont="1" applyFill="1" applyProtection="1"/>
    <xf numFmtId="0" fontId="34" fillId="0" borderId="0" xfId="0" applyFont="1"/>
    <xf numFmtId="0" fontId="5" fillId="0" borderId="0" xfId="1" applyFont="1" applyFill="1" applyAlignment="1" applyProtection="1">
      <alignment horizontal="left" vertical="center"/>
    </xf>
    <xf numFmtId="0" fontId="7" fillId="3" borderId="45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left" vertical="center" wrapText="1"/>
    </xf>
    <xf numFmtId="3" fontId="14" fillId="3" borderId="46" xfId="1" applyNumberFormat="1" applyFont="1" applyFill="1" applyBorder="1" applyAlignment="1" applyProtection="1">
      <alignment horizontal="right" vertical="center"/>
    </xf>
    <xf numFmtId="3" fontId="14" fillId="3" borderId="39" xfId="1" applyNumberFormat="1" applyFont="1" applyFill="1" applyBorder="1" applyAlignment="1" applyProtection="1">
      <alignment horizontal="right" vertical="center"/>
    </xf>
    <xf numFmtId="0" fontId="7" fillId="3" borderId="31" xfId="1" applyFont="1" applyFill="1" applyBorder="1" applyAlignment="1" applyProtection="1">
      <alignment horizontal="center" vertical="center" wrapText="1"/>
    </xf>
    <xf numFmtId="49" fontId="4" fillId="0" borderId="72" xfId="1" applyNumberFormat="1" applyFont="1" applyFill="1" applyBorder="1" applyAlignment="1" applyProtection="1">
      <alignment horizontal="left" vertical="center" wrapText="1"/>
    </xf>
    <xf numFmtId="3" fontId="4" fillId="0" borderId="72" xfId="1" applyNumberFormat="1" applyFont="1" applyFill="1" applyBorder="1" applyAlignment="1" applyProtection="1">
      <alignment horizontal="right" vertical="center" wrapText="1" indent="1"/>
    </xf>
    <xf numFmtId="3" fontId="4" fillId="0" borderId="114" xfId="1" applyNumberFormat="1" applyFont="1" applyFill="1" applyBorder="1" applyAlignment="1" applyProtection="1">
      <alignment horizontal="right" vertical="center" wrapText="1" indent="1"/>
    </xf>
    <xf numFmtId="49" fontId="4" fillId="0" borderId="115" xfId="1" applyNumberFormat="1" applyFont="1" applyFill="1" applyBorder="1" applyAlignment="1" applyProtection="1">
      <alignment horizontal="left" vertical="center" wrapText="1"/>
    </xf>
    <xf numFmtId="3" fontId="4" fillId="0" borderId="115" xfId="1" applyNumberFormat="1" applyFont="1" applyFill="1" applyBorder="1" applyAlignment="1" applyProtection="1">
      <alignment horizontal="right" vertical="center" wrapText="1" indent="1"/>
    </xf>
    <xf numFmtId="3" fontId="4" fillId="0" borderId="116" xfId="1" applyNumberFormat="1" applyFont="1" applyFill="1" applyBorder="1" applyAlignment="1" applyProtection="1">
      <alignment horizontal="right" vertical="center" wrapText="1" indent="1"/>
    </xf>
    <xf numFmtId="0" fontId="34" fillId="0" borderId="0" xfId="0" applyFont="1" applyFill="1" applyProtection="1"/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67" xfId="1" applyFont="1" applyFill="1" applyBorder="1" applyAlignment="1" applyProtection="1">
      <alignment horizontal="center" vertical="center" wrapText="1"/>
    </xf>
    <xf numFmtId="0" fontId="7" fillId="3" borderId="64" xfId="1" applyFont="1" applyFill="1" applyBorder="1" applyAlignment="1" applyProtection="1">
      <alignment horizontal="center" vertical="center" wrapText="1"/>
    </xf>
    <xf numFmtId="3" fontId="14" fillId="3" borderId="46" xfId="1" applyNumberFormat="1" applyFont="1" applyFill="1" applyBorder="1" applyAlignment="1" applyProtection="1">
      <alignment horizontal="right" vertical="center"/>
    </xf>
    <xf numFmtId="0" fontId="7" fillId="3" borderId="48" xfId="1" applyFont="1" applyFill="1" applyBorder="1" applyAlignment="1" applyProtection="1">
      <alignment horizontal="center" vertical="center" wrapText="1"/>
    </xf>
    <xf numFmtId="0" fontId="7" fillId="3" borderId="61" xfId="1" applyFont="1" applyFill="1" applyBorder="1" applyAlignment="1" applyProtection="1">
      <alignment horizontal="center" vertical="center" wrapText="1"/>
    </xf>
    <xf numFmtId="0" fontId="7" fillId="3" borderId="30" xfId="1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right" vertical="center" wrapText="1" indent="1"/>
    </xf>
    <xf numFmtId="0" fontId="7" fillId="3" borderId="0" xfId="1" applyFont="1" applyFill="1" applyBorder="1" applyAlignment="1" applyProtection="1">
      <alignment horizontal="center" vertical="center" wrapText="1"/>
    </xf>
    <xf numFmtId="0" fontId="1" fillId="0" borderId="0" xfId="10" applyProtection="1"/>
    <xf numFmtId="0" fontId="1" fillId="0" borderId="0" xfId="10" applyFill="1" applyBorder="1" applyProtection="1"/>
    <xf numFmtId="0" fontId="1" fillId="0" borderId="0" xfId="10" applyFill="1" applyBorder="1" applyAlignment="1" applyProtection="1">
      <alignment wrapText="1"/>
    </xf>
    <xf numFmtId="0" fontId="37" fillId="0" borderId="0" xfId="10" applyFont="1" applyFill="1" applyBorder="1" applyAlignment="1" applyProtection="1">
      <alignment wrapText="1"/>
    </xf>
    <xf numFmtId="3" fontId="14" fillId="3" borderId="25" xfId="1" applyNumberFormat="1" applyFont="1" applyFill="1" applyBorder="1" applyAlignment="1" applyProtection="1">
      <alignment horizontal="left" vertical="center" indent="1"/>
    </xf>
    <xf numFmtId="0" fontId="1" fillId="0" borderId="0" xfId="10" applyAlignment="1" applyProtection="1">
      <alignment wrapText="1"/>
    </xf>
    <xf numFmtId="0" fontId="1" fillId="0" borderId="0" xfId="10" applyAlignment="1" applyProtection="1">
      <alignment horizontal="left"/>
    </xf>
    <xf numFmtId="3" fontId="1" fillId="0" borderId="0" xfId="10" applyNumberFormat="1" applyProtection="1"/>
    <xf numFmtId="4" fontId="1" fillId="0" borderId="0" xfId="10" applyNumberFormat="1" applyProtection="1"/>
    <xf numFmtId="0" fontId="23" fillId="0" borderId="0" xfId="0" applyFont="1" applyAlignment="1" applyProtection="1">
      <alignment horizontal="center" wrapText="1"/>
    </xf>
    <xf numFmtId="0" fontId="4" fillId="0" borderId="20" xfId="1" applyFont="1" applyBorder="1" applyAlignment="1" applyProtection="1">
      <alignment horizontal="left" vertical="center" indent="1"/>
    </xf>
    <xf numFmtId="0" fontId="4" fillId="0" borderId="20" xfId="1" applyFont="1" applyBorder="1" applyAlignment="1">
      <alignment horizontal="left" vertical="center" indent="1"/>
    </xf>
    <xf numFmtId="49" fontId="4" fillId="0" borderId="0" xfId="1" applyNumberFormat="1" applyFont="1" applyFill="1" applyBorder="1" applyAlignment="1" applyProtection="1">
      <alignment horizontal="left" vertical="center" wrapText="1"/>
    </xf>
    <xf numFmtId="49" fontId="4" fillId="0" borderId="117" xfId="1" applyNumberFormat="1" applyFont="1" applyFill="1" applyBorder="1" applyAlignment="1" applyProtection="1">
      <alignment horizontal="left" vertical="center" wrapText="1"/>
    </xf>
    <xf numFmtId="3" fontId="22" fillId="3" borderId="84" xfId="2" applyNumberFormat="1" applyFont="1" applyFill="1" applyBorder="1" applyAlignment="1">
      <alignment horizontal="right" vertical="center" indent="1"/>
    </xf>
    <xf numFmtId="166" fontId="22" fillId="3" borderId="49" xfId="0" applyNumberFormat="1" applyFont="1" applyFill="1" applyBorder="1" applyAlignment="1">
      <alignment horizontal="right" vertical="center" indent="1"/>
    </xf>
    <xf numFmtId="3" fontId="22" fillId="3" borderId="49" xfId="0" applyNumberFormat="1" applyFont="1" applyFill="1" applyBorder="1" applyAlignment="1">
      <alignment horizontal="right" vertical="center" indent="1"/>
    </xf>
    <xf numFmtId="166" fontId="22" fillId="3" borderId="52" xfId="0" applyNumberFormat="1" applyFont="1" applyFill="1" applyBorder="1" applyAlignment="1">
      <alignment horizontal="right" vertical="center" indent="1"/>
    </xf>
    <xf numFmtId="0" fontId="0" fillId="0" borderId="56" xfId="0" applyBorder="1" applyAlignment="1">
      <alignment horizontal="left" vertical="center"/>
    </xf>
    <xf numFmtId="3" fontId="0" fillId="0" borderId="72" xfId="0" applyNumberFormat="1" applyBorder="1" applyAlignment="1">
      <alignment horizontal="right" vertical="center" indent="1"/>
    </xf>
    <xf numFmtId="166" fontId="0" fillId="0" borderId="72" xfId="0" applyNumberFormat="1" applyBorder="1" applyAlignment="1">
      <alignment horizontal="right" vertical="center" indent="1"/>
    </xf>
    <xf numFmtId="166" fontId="0" fillId="0" borderId="114" xfId="0" applyNumberFormat="1" applyBorder="1" applyAlignment="1">
      <alignment horizontal="right" vertical="center" indent="1"/>
    </xf>
    <xf numFmtId="0" fontId="21" fillId="0" borderId="73" xfId="0" applyFont="1" applyFill="1" applyBorder="1" applyAlignment="1">
      <alignment horizontal="left" vertical="center"/>
    </xf>
    <xf numFmtId="3" fontId="0" fillId="0" borderId="75" xfId="0" applyNumberFormat="1" applyFill="1" applyBorder="1" applyAlignment="1">
      <alignment horizontal="right" vertical="center" indent="1"/>
    </xf>
    <xf numFmtId="166" fontId="0" fillId="0" borderId="75" xfId="0" applyNumberFormat="1" applyFill="1" applyBorder="1" applyAlignment="1">
      <alignment horizontal="right" vertical="center" indent="1"/>
    </xf>
    <xf numFmtId="166" fontId="0" fillId="0" borderId="77" xfId="0" applyNumberFormat="1" applyBorder="1" applyAlignment="1">
      <alignment horizontal="right" vertical="center" indent="1"/>
    </xf>
    <xf numFmtId="2" fontId="4" fillId="0" borderId="0" xfId="1" applyNumberFormat="1" applyFont="1" applyFill="1" applyBorder="1" applyAlignment="1" applyProtection="1">
      <alignment horizontal="right" vertical="center" wrapText="1" indent="1"/>
    </xf>
    <xf numFmtId="0" fontId="7" fillId="3" borderId="39" xfId="1" applyFont="1" applyFill="1" applyBorder="1" applyAlignment="1" applyProtection="1">
      <alignment horizontal="center" vertical="center" wrapText="1"/>
    </xf>
    <xf numFmtId="0" fontId="7" fillId="3" borderId="31" xfId="1" applyFont="1" applyFill="1" applyBorder="1" applyAlignment="1" applyProtection="1">
      <alignment horizontal="center" vertical="center" wrapText="1"/>
    </xf>
    <xf numFmtId="0" fontId="7" fillId="3" borderId="30" xfId="1" applyFont="1" applyFill="1" applyBorder="1" applyAlignment="1" applyProtection="1">
      <alignment horizontal="center" vertical="center" wrapText="1"/>
    </xf>
    <xf numFmtId="0" fontId="7" fillId="3" borderId="44" xfId="1" applyFont="1" applyFill="1" applyBorder="1" applyAlignment="1" applyProtection="1">
      <alignment horizontal="center" vertical="center" wrapText="1"/>
    </xf>
    <xf numFmtId="3" fontId="7" fillId="2" borderId="38" xfId="2" applyNumberFormat="1" applyFont="1" applyFill="1" applyBorder="1" applyAlignment="1" applyProtection="1">
      <alignment horizontal="center" vertical="center"/>
    </xf>
    <xf numFmtId="3" fontId="14" fillId="3" borderId="57" xfId="1" applyNumberFormat="1" applyFont="1" applyFill="1" applyBorder="1" applyAlignment="1" applyProtection="1">
      <alignment horizontal="right" vertical="center"/>
    </xf>
    <xf numFmtId="3" fontId="14" fillId="3" borderId="46" xfId="1" applyNumberFormat="1" applyFont="1" applyFill="1" applyBorder="1" applyAlignment="1" applyProtection="1">
      <alignment horizontal="right" vertical="center"/>
    </xf>
    <xf numFmtId="1" fontId="7" fillId="2" borderId="38" xfId="2" applyNumberFormat="1" applyFont="1" applyFill="1" applyBorder="1" applyAlignment="1" applyProtection="1">
      <alignment horizontal="center" vertical="center"/>
    </xf>
    <xf numFmtId="3" fontId="14" fillId="3" borderId="63" xfId="1" applyNumberFormat="1" applyFont="1" applyFill="1" applyBorder="1" applyAlignment="1" applyProtection="1">
      <alignment horizontal="right" vertical="center" indent="1"/>
    </xf>
    <xf numFmtId="3" fontId="14" fillId="3" borderId="119" xfId="1" applyNumberFormat="1" applyFont="1" applyFill="1" applyBorder="1" applyAlignment="1" applyProtection="1">
      <alignment horizontal="right" vertical="center" indent="1"/>
    </xf>
    <xf numFmtId="3" fontId="14" fillId="3" borderId="52" xfId="1" applyNumberFormat="1" applyFont="1" applyFill="1" applyBorder="1" applyAlignment="1" applyProtection="1">
      <alignment horizontal="right" vertical="center" indent="1"/>
    </xf>
    <xf numFmtId="167" fontId="7" fillId="3" borderId="82" xfId="2" applyNumberFormat="1" applyFont="1" applyFill="1" applyBorder="1" applyAlignment="1" applyProtection="1">
      <alignment horizontal="left" vertical="center" wrapText="1"/>
    </xf>
    <xf numFmtId="167" fontId="7" fillId="3" borderId="86" xfId="2" applyNumberFormat="1" applyFont="1" applyFill="1" applyBorder="1" applyAlignment="1" applyProtection="1">
      <alignment horizontal="left" vertical="center" wrapText="1"/>
    </xf>
    <xf numFmtId="167" fontId="22" fillId="3" borderId="51" xfId="2" applyNumberFormat="1" applyFont="1" applyFill="1" applyBorder="1" applyAlignment="1">
      <alignment horizontal="center" vertical="center" wrapText="1"/>
    </xf>
    <xf numFmtId="0" fontId="4" fillId="0" borderId="20" xfId="1" applyFont="1" applyBorder="1" applyAlignment="1" applyProtection="1">
      <alignment horizontal="left" vertical="center" indent="1"/>
    </xf>
    <xf numFmtId="165" fontId="23" fillId="10" borderId="109" xfId="6" applyNumberFormat="1" applyFont="1" applyFill="1" applyBorder="1" applyAlignment="1" applyProtection="1">
      <alignment horizontal="left" vertical="center" wrapText="1"/>
    </xf>
    <xf numFmtId="165" fontId="23" fillId="10" borderId="110" xfId="6" applyNumberFormat="1" applyFont="1" applyFill="1" applyBorder="1" applyAlignment="1" applyProtection="1">
      <alignment horizontal="left" vertical="center" wrapText="1"/>
    </xf>
    <xf numFmtId="0" fontId="7" fillId="12" borderId="0" xfId="7" applyFill="1" applyBorder="1" applyAlignment="1" applyProtection="1">
      <alignment horizontal="left" vertical="center" wrapText="1"/>
    </xf>
    <xf numFmtId="0" fontId="7" fillId="12" borderId="67" xfId="7" applyFill="1" applyAlignment="1" applyProtection="1">
      <alignment horizontal="left" vertical="center" wrapText="1"/>
    </xf>
    <xf numFmtId="0" fontId="7" fillId="12" borderId="38" xfId="7" applyFill="1" applyBorder="1" applyAlignment="1" applyProtection="1">
      <alignment horizontal="left" vertical="center" wrapText="1"/>
    </xf>
    <xf numFmtId="0" fontId="7" fillId="12" borderId="36" xfId="7" applyFill="1" applyBorder="1" applyAlignment="1" applyProtection="1">
      <alignment horizontal="left" vertical="center" wrapText="1"/>
    </xf>
    <xf numFmtId="165" fontId="23" fillId="10" borderId="111" xfId="6" applyNumberFormat="1" applyFont="1" applyFill="1" applyBorder="1" applyAlignment="1" applyProtection="1">
      <alignment horizontal="left" vertical="center" wrapText="1"/>
    </xf>
    <xf numFmtId="165" fontId="23" fillId="10" borderId="0" xfId="6" applyNumberFormat="1" applyFont="1" applyFill="1" applyBorder="1" applyAlignment="1" applyProtection="1">
      <alignment horizontal="left" vertical="center" wrapText="1"/>
    </xf>
    <xf numFmtId="165" fontId="23" fillId="10" borderId="98" xfId="6" applyNumberFormat="1" applyFont="1" applyFill="1" applyBorder="1" applyAlignment="1" applyProtection="1">
      <alignment horizontal="left" vertical="center" wrapText="1"/>
    </xf>
    <xf numFmtId="0" fontId="4" fillId="0" borderId="20" xfId="1" applyFont="1" applyBorder="1" applyAlignment="1" applyProtection="1">
      <alignment horizontal="left" vertical="center" indent="1"/>
    </xf>
    <xf numFmtId="0" fontId="7" fillId="3" borderId="7" xfId="1" applyFont="1" applyFill="1" applyBorder="1" applyAlignment="1" applyProtection="1">
      <alignment horizontal="left" vertical="center" indent="1"/>
    </xf>
    <xf numFmtId="0" fontId="4" fillId="0" borderId="20" xfId="1" applyFont="1" applyBorder="1" applyAlignment="1" applyProtection="1">
      <alignment horizontal="left" vertical="center" wrapText="1" indent="1"/>
    </xf>
    <xf numFmtId="0" fontId="4" fillId="0" borderId="24" xfId="1" applyFont="1" applyBorder="1" applyAlignment="1" applyProtection="1">
      <alignment horizontal="left" vertical="center" indent="1"/>
    </xf>
    <xf numFmtId="0" fontId="8" fillId="2" borderId="2" xfId="2" applyFont="1" applyFill="1" applyBorder="1" applyAlignment="1" applyProtection="1">
      <alignment horizontal="center" vertical="center"/>
    </xf>
    <xf numFmtId="3" fontId="8" fillId="2" borderId="3" xfId="2" applyNumberFormat="1" applyFont="1" applyFill="1" applyBorder="1" applyAlignment="1" applyProtection="1">
      <alignment horizontal="center" vertical="center"/>
    </xf>
    <xf numFmtId="3" fontId="8" fillId="2" borderId="4" xfId="2" applyNumberFormat="1" applyFont="1" applyFill="1" applyBorder="1" applyAlignment="1" applyProtection="1">
      <alignment horizontal="center" vertical="center" wrapText="1"/>
    </xf>
    <xf numFmtId="0" fontId="4" fillId="0" borderId="13" xfId="1" applyFont="1" applyBorder="1" applyAlignment="1" applyProtection="1">
      <alignment horizontal="left" vertical="center" indent="1"/>
    </xf>
    <xf numFmtId="0" fontId="4" fillId="0" borderId="20" xfId="1" applyFont="1" applyFill="1" applyBorder="1" applyAlignment="1" applyProtection="1">
      <alignment horizontal="left" vertical="center" wrapText="1" indent="1"/>
    </xf>
    <xf numFmtId="0" fontId="8" fillId="2" borderId="3" xfId="2" applyFont="1" applyFill="1" applyBorder="1" applyAlignment="1" applyProtection="1">
      <alignment horizontal="center" vertical="center"/>
    </xf>
    <xf numFmtId="0" fontId="8" fillId="2" borderId="4" xfId="2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left" vertical="center"/>
    </xf>
    <xf numFmtId="0" fontId="7" fillId="2" borderId="0" xfId="2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/>
    </xf>
    <xf numFmtId="0" fontId="7" fillId="2" borderId="2" xfId="2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</xf>
    <xf numFmtId="0" fontId="8" fillId="2" borderId="5" xfId="2" applyFont="1" applyFill="1" applyBorder="1" applyAlignment="1" applyProtection="1">
      <alignment horizontal="center" vertical="center"/>
    </xf>
    <xf numFmtId="0" fontId="8" fillId="2" borderId="8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 wrapText="1"/>
    </xf>
    <xf numFmtId="3" fontId="8" fillId="2" borderId="6" xfId="2" applyNumberFormat="1" applyFont="1" applyFill="1" applyBorder="1" applyAlignment="1" applyProtection="1">
      <alignment horizontal="center" vertical="center"/>
    </xf>
    <xf numFmtId="3" fontId="8" fillId="2" borderId="9" xfId="2" applyNumberFormat="1" applyFont="1" applyFill="1" applyBorder="1" applyAlignment="1" applyProtection="1">
      <alignment horizontal="center" vertical="center"/>
    </xf>
    <xf numFmtId="3" fontId="8" fillId="2" borderId="7" xfId="2" applyNumberFormat="1" applyFont="1" applyFill="1" applyBorder="1" applyAlignment="1" applyProtection="1">
      <alignment horizontal="center" vertical="center" wrapText="1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3" fontId="8" fillId="2" borderId="63" xfId="2" applyNumberFormat="1" applyFont="1" applyFill="1" applyBorder="1" applyAlignment="1" applyProtection="1">
      <alignment horizontal="center" vertical="center" wrapText="1"/>
    </xf>
    <xf numFmtId="3" fontId="8" fillId="2" borderId="37" xfId="2" applyNumberFormat="1" applyFont="1" applyFill="1" applyBorder="1" applyAlignment="1" applyProtection="1">
      <alignment horizontal="center" vertical="center" wrapText="1"/>
    </xf>
    <xf numFmtId="0" fontId="7" fillId="2" borderId="6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 wrapText="1"/>
    </xf>
    <xf numFmtId="0" fontId="9" fillId="2" borderId="103" xfId="2" applyFont="1" applyFill="1" applyBorder="1" applyAlignment="1" applyProtection="1">
      <alignment horizontal="center" vertical="center" wrapText="1"/>
    </xf>
    <xf numFmtId="0" fontId="7" fillId="3" borderId="105" xfId="1" applyFont="1" applyFill="1" applyBorder="1" applyAlignment="1" applyProtection="1">
      <alignment horizontal="left" vertical="center" indent="1"/>
    </xf>
    <xf numFmtId="0" fontId="4" fillId="0" borderId="13" xfId="1" applyFont="1" applyBorder="1" applyAlignment="1" applyProtection="1">
      <alignment horizontal="left" vertical="center" wrapText="1" indent="1"/>
    </xf>
    <xf numFmtId="0" fontId="7" fillId="3" borderId="39" xfId="1" applyFont="1" applyFill="1" applyBorder="1" applyAlignment="1" applyProtection="1">
      <alignment horizontal="center" vertical="center" wrapText="1"/>
    </xf>
    <xf numFmtId="0" fontId="7" fillId="3" borderId="41" xfId="1" applyFont="1" applyFill="1" applyBorder="1" applyAlignment="1" applyProtection="1">
      <alignment horizontal="center" vertical="center" wrapText="1"/>
    </xf>
    <xf numFmtId="0" fontId="7" fillId="3" borderId="45" xfId="1" applyFont="1" applyFill="1" applyBorder="1" applyAlignment="1" applyProtection="1">
      <alignment horizontal="center" vertical="center" wrapText="1"/>
    </xf>
    <xf numFmtId="0" fontId="7" fillId="3" borderId="29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113" xfId="1" applyFont="1" applyFill="1" applyBorder="1" applyAlignment="1" applyProtection="1">
      <alignment horizontal="center" vertical="center" wrapText="1"/>
    </xf>
    <xf numFmtId="0" fontId="7" fillId="3" borderId="101" xfId="1" applyFont="1" applyFill="1" applyBorder="1" applyAlignment="1" applyProtection="1">
      <alignment horizontal="center" vertical="center" wrapText="1"/>
    </xf>
    <xf numFmtId="3" fontId="14" fillId="3" borderId="25" xfId="1" applyNumberFormat="1" applyFont="1" applyFill="1" applyBorder="1" applyAlignment="1" applyProtection="1">
      <alignment horizontal="left" vertical="center"/>
    </xf>
    <xf numFmtId="3" fontId="14" fillId="3" borderId="34" xfId="1" applyNumberFormat="1" applyFont="1" applyFill="1" applyBorder="1" applyAlignment="1" applyProtection="1">
      <alignment horizontal="left" vertical="center"/>
    </xf>
    <xf numFmtId="3" fontId="14" fillId="3" borderId="32" xfId="1" applyNumberFormat="1" applyFont="1" applyFill="1" applyBorder="1" applyAlignment="1" applyProtection="1">
      <alignment horizontal="left" vertical="center"/>
    </xf>
    <xf numFmtId="3" fontId="14" fillId="3" borderId="118" xfId="1" applyNumberFormat="1" applyFont="1" applyFill="1" applyBorder="1" applyAlignment="1" applyProtection="1">
      <alignment horizontal="left" vertical="center"/>
    </xf>
    <xf numFmtId="0" fontId="7" fillId="3" borderId="64" xfId="1" applyFont="1" applyFill="1" applyBorder="1" applyAlignment="1" applyProtection="1">
      <alignment horizontal="center" vertical="center" wrapText="1"/>
    </xf>
    <xf numFmtId="0" fontId="7" fillId="3" borderId="67" xfId="1" applyFont="1" applyFill="1" applyBorder="1" applyAlignment="1" applyProtection="1">
      <alignment horizontal="center" vertical="center" wrapText="1"/>
    </xf>
    <xf numFmtId="1" fontId="7" fillId="2" borderId="37" xfId="2" applyNumberFormat="1" applyFont="1" applyFill="1" applyBorder="1" applyAlignment="1" applyProtection="1">
      <alignment horizontal="center" vertical="center"/>
    </xf>
    <xf numFmtId="1" fontId="7" fillId="2" borderId="1" xfId="2" applyNumberFormat="1" applyFont="1" applyFill="1" applyBorder="1" applyAlignment="1" applyProtection="1">
      <alignment horizontal="center" vertical="center"/>
    </xf>
    <xf numFmtId="0" fontId="7" fillId="3" borderId="112" xfId="1" applyFont="1" applyFill="1" applyBorder="1" applyAlignment="1" applyProtection="1">
      <alignment horizontal="center" vertical="center" wrapText="1"/>
    </xf>
    <xf numFmtId="3" fontId="14" fillId="3" borderId="29" xfId="1" applyNumberFormat="1" applyFont="1" applyFill="1" applyBorder="1" applyAlignment="1" applyProtection="1">
      <alignment horizontal="left" vertical="center"/>
    </xf>
    <xf numFmtId="3" fontId="7" fillId="2" borderId="0" xfId="2" applyNumberFormat="1" applyFont="1" applyFill="1" applyBorder="1" applyAlignment="1" applyProtection="1">
      <alignment horizontal="center" vertical="center" wrapText="1"/>
    </xf>
    <xf numFmtId="3" fontId="7" fillId="2" borderId="67" xfId="2" applyNumberFormat="1" applyFont="1" applyFill="1" applyBorder="1" applyAlignment="1" applyProtection="1">
      <alignment horizontal="center" vertical="center" wrapText="1"/>
    </xf>
    <xf numFmtId="3" fontId="7" fillId="2" borderId="0" xfId="2" applyNumberFormat="1" applyFont="1" applyFill="1" applyBorder="1" applyAlignment="1" applyProtection="1">
      <alignment horizontal="center" vertical="center"/>
    </xf>
    <xf numFmtId="3" fontId="7" fillId="2" borderId="1" xfId="2" applyNumberFormat="1" applyFont="1" applyFill="1" applyBorder="1" applyAlignment="1" applyProtection="1">
      <alignment horizontal="center" vertical="center"/>
    </xf>
    <xf numFmtId="3" fontId="7" fillId="2" borderId="67" xfId="2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 wrapText="1"/>
    </xf>
    <xf numFmtId="0" fontId="7" fillId="3" borderId="7" xfId="1" applyFont="1" applyFill="1" applyBorder="1" applyAlignment="1" applyProtection="1">
      <alignment horizontal="left" vertical="center" wrapText="1"/>
    </xf>
    <xf numFmtId="0" fontId="7" fillId="3" borderId="31" xfId="1" applyFont="1" applyFill="1" applyBorder="1" applyAlignment="1" applyProtection="1">
      <alignment horizontal="center" vertical="center" wrapText="1"/>
    </xf>
    <xf numFmtId="0" fontId="7" fillId="3" borderId="30" xfId="1" applyFont="1" applyFill="1" applyBorder="1" applyAlignment="1" applyProtection="1">
      <alignment horizontal="center" vertical="center" wrapText="1"/>
    </xf>
    <xf numFmtId="0" fontId="7" fillId="3" borderId="35" xfId="1" applyFont="1" applyFill="1" applyBorder="1" applyAlignment="1" applyProtection="1">
      <alignment horizontal="center" vertical="center" wrapText="1"/>
    </xf>
    <xf numFmtId="0" fontId="7" fillId="3" borderId="44" xfId="1" applyFont="1" applyFill="1" applyBorder="1" applyAlignment="1" applyProtection="1">
      <alignment horizontal="center" vertical="center" wrapText="1"/>
    </xf>
    <xf numFmtId="0" fontId="7" fillId="3" borderId="38" xfId="1" applyFont="1" applyFill="1" applyBorder="1" applyAlignment="1" applyProtection="1">
      <alignment horizontal="center" vertical="center" wrapText="1"/>
    </xf>
    <xf numFmtId="0" fontId="7" fillId="3" borderId="36" xfId="1" applyFont="1" applyFill="1" applyBorder="1" applyAlignment="1" applyProtection="1">
      <alignment horizontal="center" vertical="center" wrapText="1"/>
    </xf>
    <xf numFmtId="3" fontId="7" fillId="2" borderId="38" xfId="2" applyNumberFormat="1" applyFont="1" applyFill="1" applyBorder="1" applyAlignment="1" applyProtection="1">
      <alignment horizontal="center" vertical="center"/>
    </xf>
    <xf numFmtId="3" fontId="7" fillId="2" borderId="36" xfId="2" applyNumberFormat="1" applyFont="1" applyFill="1" applyBorder="1" applyAlignment="1" applyProtection="1">
      <alignment horizontal="center" vertical="center"/>
    </xf>
    <xf numFmtId="3" fontId="7" fillId="2" borderId="30" xfId="2" applyNumberFormat="1" applyFont="1" applyFill="1" applyBorder="1" applyAlignment="1" applyProtection="1">
      <alignment horizontal="center" vertical="center"/>
    </xf>
    <xf numFmtId="3" fontId="7" fillId="2" borderId="35" xfId="2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right" vertical="center" wrapText="1"/>
    </xf>
    <xf numFmtId="0" fontId="7" fillId="3" borderId="50" xfId="1" applyFont="1" applyFill="1" applyBorder="1" applyAlignment="1" applyProtection="1">
      <alignment horizontal="right" vertical="center" wrapText="1"/>
    </xf>
    <xf numFmtId="3" fontId="14" fillId="3" borderId="39" xfId="1" applyNumberFormat="1" applyFont="1" applyFill="1" applyBorder="1" applyAlignment="1" applyProtection="1">
      <alignment horizontal="right" vertical="center"/>
    </xf>
    <xf numFmtId="3" fontId="14" fillId="3" borderId="121" xfId="1" applyNumberFormat="1" applyFont="1" applyFill="1" applyBorder="1" applyAlignment="1" applyProtection="1">
      <alignment horizontal="right" vertical="center"/>
    </xf>
    <xf numFmtId="4" fontId="4" fillId="0" borderId="56" xfId="1" applyNumberFormat="1" applyFont="1" applyFill="1" applyBorder="1" applyAlignment="1" applyProtection="1">
      <alignment horizontal="center" vertical="center"/>
    </xf>
    <xf numFmtId="4" fontId="4" fillId="0" borderId="66" xfId="1" applyNumberFormat="1" applyFont="1" applyFill="1" applyBorder="1" applyAlignment="1" applyProtection="1">
      <alignment horizontal="center" vertical="center"/>
    </xf>
    <xf numFmtId="3" fontId="14" fillId="3" borderId="64" xfId="1" applyNumberFormat="1" applyFont="1" applyFill="1" applyBorder="1" applyAlignment="1" applyProtection="1">
      <alignment horizontal="right" vertical="center"/>
    </xf>
    <xf numFmtId="3" fontId="14" fillId="3" borderId="46" xfId="1" applyNumberFormat="1" applyFont="1" applyFill="1" applyBorder="1" applyAlignment="1" applyProtection="1">
      <alignment horizontal="right" vertical="center"/>
    </xf>
    <xf numFmtId="3" fontId="14" fillId="3" borderId="120" xfId="1" applyNumberFormat="1" applyFont="1" applyFill="1" applyBorder="1" applyAlignment="1" applyProtection="1">
      <alignment horizontal="right" vertical="center"/>
    </xf>
    <xf numFmtId="0" fontId="7" fillId="3" borderId="0" xfId="1" applyFont="1" applyFill="1" applyBorder="1" applyAlignment="1" applyProtection="1">
      <alignment horizontal="left" vertical="center" wrapText="1"/>
    </xf>
    <xf numFmtId="0" fontId="4" fillId="0" borderId="22" xfId="1" applyFont="1" applyFill="1" applyBorder="1" applyAlignment="1" applyProtection="1">
      <alignment horizontal="left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7" fillId="2" borderId="38" xfId="2" applyFont="1" applyFill="1" applyBorder="1" applyAlignment="1" applyProtection="1">
      <alignment horizontal="center" vertical="center" wrapText="1"/>
    </xf>
    <xf numFmtId="0" fontId="7" fillId="2" borderId="41" xfId="2" applyFont="1" applyFill="1" applyBorder="1" applyAlignment="1" applyProtection="1">
      <alignment horizontal="center" vertical="center" wrapText="1"/>
    </xf>
    <xf numFmtId="0" fontId="4" fillId="0" borderId="43" xfId="1" applyFont="1" applyFill="1" applyBorder="1" applyAlignment="1" applyProtection="1">
      <alignment horizontal="left" vertical="center" wrapText="1"/>
    </xf>
    <xf numFmtId="1" fontId="7" fillId="2" borderId="45" xfId="2" applyNumberFormat="1" applyFont="1" applyFill="1" applyBorder="1" applyAlignment="1" applyProtection="1">
      <alignment horizontal="center" vertical="center"/>
    </xf>
    <xf numFmtId="1" fontId="7" fillId="2" borderId="36" xfId="2" applyNumberFormat="1" applyFont="1" applyFill="1" applyBorder="1" applyAlignment="1" applyProtection="1">
      <alignment horizontal="center" vertical="center"/>
    </xf>
    <xf numFmtId="1" fontId="7" fillId="2" borderId="41" xfId="2" applyNumberFormat="1" applyFont="1" applyFill="1" applyBorder="1" applyAlignment="1" applyProtection="1">
      <alignment horizontal="center" vertical="center"/>
    </xf>
    <xf numFmtId="1" fontId="7" fillId="2" borderId="0" xfId="2" applyNumberFormat="1" applyFont="1" applyFill="1" applyBorder="1" applyAlignment="1" applyProtection="1">
      <alignment horizontal="center" vertical="center"/>
    </xf>
    <xf numFmtId="1" fontId="7" fillId="2" borderId="46" xfId="2" applyNumberFormat="1" applyFont="1" applyFill="1" applyBorder="1" applyAlignment="1" applyProtection="1">
      <alignment horizontal="center" vertical="center"/>
    </xf>
    <xf numFmtId="1" fontId="7" fillId="2" borderId="47" xfId="2" applyNumberFormat="1" applyFont="1" applyFill="1" applyBorder="1" applyAlignment="1" applyProtection="1">
      <alignment horizontal="center" vertical="center"/>
    </xf>
    <xf numFmtId="1" fontId="7" fillId="2" borderId="48" xfId="2" applyNumberFormat="1" applyFont="1" applyFill="1" applyBorder="1" applyAlignment="1" applyProtection="1">
      <alignment horizontal="center" vertical="center"/>
    </xf>
    <xf numFmtId="1" fontId="7" fillId="2" borderId="38" xfId="2" applyNumberFormat="1" applyFont="1" applyFill="1" applyBorder="1" applyAlignment="1" applyProtection="1">
      <alignment horizontal="center" vertical="center"/>
    </xf>
    <xf numFmtId="0" fontId="22" fillId="2" borderId="46" xfId="2" applyFont="1" applyFill="1" applyBorder="1" applyAlignment="1" applyProtection="1">
      <alignment horizontal="center" vertical="center"/>
    </xf>
    <xf numFmtId="0" fontId="22" fillId="2" borderId="48" xfId="2" applyFont="1" applyFill="1" applyBorder="1" applyAlignment="1" applyProtection="1">
      <alignment horizontal="center" vertical="center"/>
    </xf>
    <xf numFmtId="0" fontId="22" fillId="2" borderId="45" xfId="2" applyFont="1" applyFill="1" applyBorder="1" applyAlignment="1" applyProtection="1">
      <alignment horizontal="center" vertical="center"/>
    </xf>
    <xf numFmtId="0" fontId="22" fillId="2" borderId="67" xfId="2" applyFont="1" applyFill="1" applyBorder="1" applyAlignment="1" applyProtection="1">
      <alignment horizontal="center" vertical="center"/>
    </xf>
    <xf numFmtId="0" fontId="22" fillId="2" borderId="39" xfId="2" applyFont="1" applyFill="1" applyBorder="1" applyAlignment="1" applyProtection="1">
      <alignment horizontal="center" vertical="center"/>
    </xf>
    <xf numFmtId="0" fontId="22" fillId="2" borderId="64" xfId="2" applyFont="1" applyFill="1" applyBorder="1" applyAlignment="1" applyProtection="1">
      <alignment horizontal="center" vertical="center"/>
    </xf>
    <xf numFmtId="0" fontId="22" fillId="2" borderId="47" xfId="2" applyFont="1" applyFill="1" applyBorder="1" applyAlignment="1" applyProtection="1">
      <alignment horizontal="center" vertical="center"/>
    </xf>
    <xf numFmtId="0" fontId="22" fillId="2" borderId="0" xfId="2" applyFont="1" applyFill="1" applyBorder="1" applyAlignment="1" applyProtection="1">
      <alignment horizontal="center" vertical="center"/>
    </xf>
    <xf numFmtId="0" fontId="27" fillId="2" borderId="30" xfId="0" applyFont="1" applyFill="1" applyBorder="1" applyAlignment="1" applyProtection="1">
      <alignment horizontal="center" vertical="center" wrapText="1"/>
    </xf>
    <xf numFmtId="0" fontId="27" fillId="2" borderId="41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38" xfId="0" applyFont="1" applyFill="1" applyBorder="1" applyAlignment="1" applyProtection="1">
      <alignment horizontal="center" vertical="center" wrapText="1"/>
    </xf>
    <xf numFmtId="0" fontId="27" fillId="2" borderId="45" xfId="0" applyFont="1" applyFill="1" applyBorder="1" applyAlignment="1" applyProtection="1">
      <alignment horizontal="center" vertical="center" wrapText="1"/>
    </xf>
    <xf numFmtId="0" fontId="27" fillId="2" borderId="67" xfId="0" applyFont="1" applyFill="1" applyBorder="1" applyAlignment="1" applyProtection="1">
      <alignment horizontal="center" vertical="center" wrapText="1"/>
    </xf>
    <xf numFmtId="0" fontId="27" fillId="2" borderId="39" xfId="0" applyFont="1" applyFill="1" applyBorder="1" applyAlignment="1" applyProtection="1">
      <alignment horizontal="center" vertical="center" wrapText="1"/>
    </xf>
    <xf numFmtId="0" fontId="27" fillId="2" borderId="44" xfId="0" applyFont="1" applyFill="1" applyBorder="1" applyAlignment="1" applyProtection="1">
      <alignment horizontal="center" vertical="center" wrapText="1"/>
    </xf>
    <xf numFmtId="0" fontId="31" fillId="0" borderId="56" xfId="3" applyFont="1" applyFill="1" applyBorder="1" applyAlignment="1" applyProtection="1">
      <alignment horizontal="center" vertical="center" textRotation="90"/>
    </xf>
    <xf numFmtId="0" fontId="15" fillId="6" borderId="30" xfId="3" applyFont="1" applyFill="1" applyBorder="1" applyAlignment="1" applyProtection="1">
      <alignment horizontal="center" vertical="center" wrapText="1"/>
    </xf>
    <xf numFmtId="0" fontId="18" fillId="0" borderId="80" xfId="3" applyFont="1" applyBorder="1" applyAlignment="1" applyProtection="1">
      <alignment horizontal="center" vertical="center" textRotation="90"/>
    </xf>
    <xf numFmtId="0" fontId="18" fillId="0" borderId="73" xfId="3" applyFont="1" applyBorder="1" applyAlignment="1" applyProtection="1">
      <alignment horizontal="center" vertical="center" textRotation="90"/>
    </xf>
    <xf numFmtId="0" fontId="31" fillId="0" borderId="80" xfId="3" applyFont="1" applyFill="1" applyBorder="1" applyAlignment="1" applyProtection="1">
      <alignment horizontal="center" vertical="center" textRotation="90" wrapText="1"/>
    </xf>
    <xf numFmtId="0" fontId="32" fillId="0" borderId="56" xfId="3" applyFont="1" applyBorder="1" applyAlignment="1" applyProtection="1">
      <alignment horizontal="center" vertical="center" textRotation="90" wrapText="1"/>
    </xf>
    <xf numFmtId="0" fontId="32" fillId="0" borderId="73" xfId="3" applyFont="1" applyBorder="1" applyAlignment="1" applyProtection="1">
      <alignment horizontal="center" vertical="center" textRotation="90" wrapText="1"/>
    </xf>
    <xf numFmtId="0" fontId="7" fillId="7" borderId="74" xfId="3" applyFont="1" applyFill="1" applyBorder="1" applyAlignment="1" applyProtection="1">
      <alignment horizontal="left" vertical="center" wrapText="1"/>
    </xf>
    <xf numFmtId="0" fontId="7" fillId="7" borderId="76" xfId="3" applyFont="1" applyFill="1" applyBorder="1" applyAlignment="1" applyProtection="1">
      <alignment horizontal="left" vertical="center" wrapText="1"/>
    </xf>
    <xf numFmtId="0" fontId="15" fillId="6" borderId="35" xfId="3" applyFont="1" applyFill="1" applyBorder="1" applyAlignment="1" applyProtection="1">
      <alignment horizontal="center" vertical="center" wrapText="1"/>
    </xf>
    <xf numFmtId="0" fontId="15" fillId="6" borderId="31" xfId="3" applyFont="1" applyFill="1" applyBorder="1" applyAlignment="1" applyProtection="1">
      <alignment horizontal="center" vertical="center" wrapText="1"/>
    </xf>
    <xf numFmtId="0" fontId="15" fillId="6" borderId="45" xfId="3" applyFont="1" applyFill="1" applyBorder="1" applyAlignment="1" applyProtection="1">
      <alignment horizontal="center" vertical="center" wrapText="1"/>
    </xf>
    <xf numFmtId="0" fontId="15" fillId="6" borderId="39" xfId="3" applyFont="1" applyFill="1" applyBorder="1" applyAlignment="1" applyProtection="1">
      <alignment horizontal="center" vertical="center" wrapText="1"/>
    </xf>
    <xf numFmtId="0" fontId="15" fillId="6" borderId="78" xfId="3" applyFont="1" applyFill="1" applyBorder="1" applyAlignment="1" applyProtection="1">
      <alignment horizontal="left" vertical="center" wrapText="1"/>
    </xf>
    <xf numFmtId="0" fontId="3" fillId="2" borderId="79" xfId="0" applyFont="1" applyFill="1" applyBorder="1" applyAlignment="1" applyProtection="1">
      <alignment horizontal="left" vertical="center"/>
    </xf>
    <xf numFmtId="0" fontId="3" fillId="2" borderId="78" xfId="0" applyFont="1" applyFill="1" applyBorder="1" applyAlignment="1" applyProtection="1">
      <alignment horizontal="left" vertical="center"/>
    </xf>
    <xf numFmtId="0" fontId="15" fillId="6" borderId="36" xfId="3" applyFont="1" applyFill="1" applyBorder="1" applyAlignment="1" applyProtection="1">
      <alignment horizontal="center" vertical="center" wrapText="1"/>
    </xf>
    <xf numFmtId="0" fontId="15" fillId="6" borderId="44" xfId="3" applyFont="1" applyFill="1" applyBorder="1" applyAlignment="1" applyProtection="1">
      <alignment horizontal="center" vertical="center" wrapText="1"/>
    </xf>
    <xf numFmtId="0" fontId="7" fillId="6" borderId="41" xfId="3" applyFont="1" applyFill="1" applyBorder="1" applyAlignment="1" applyProtection="1">
      <alignment horizontal="center" vertical="center" wrapText="1"/>
    </xf>
    <xf numFmtId="0" fontId="32" fillId="2" borderId="41" xfId="3" applyFont="1" applyFill="1" applyBorder="1" applyAlignment="1" applyProtection="1">
      <alignment horizontal="center" vertical="center" wrapText="1"/>
    </xf>
    <xf numFmtId="0" fontId="7" fillId="7" borderId="73" xfId="3" applyFont="1" applyFill="1" applyBorder="1" applyAlignment="1" applyProtection="1">
      <alignment horizontal="left" vertical="center" wrapText="1"/>
    </xf>
    <xf numFmtId="0" fontId="7" fillId="7" borderId="75" xfId="3" applyFont="1" applyFill="1" applyBorder="1" applyAlignment="1" applyProtection="1">
      <alignment horizontal="left" vertical="center" wrapText="1"/>
    </xf>
    <xf numFmtId="49" fontId="4" fillId="0" borderId="20" xfId="1" applyNumberFormat="1" applyFont="1" applyFill="1" applyBorder="1" applyAlignment="1" applyProtection="1">
      <alignment horizontal="left" vertical="center" wrapText="1"/>
    </xf>
    <xf numFmtId="49" fontId="4" fillId="0" borderId="21" xfId="1" applyNumberFormat="1" applyFont="1" applyFill="1" applyBorder="1" applyAlignment="1" applyProtection="1">
      <alignment horizontal="left" vertical="center" wrapText="1"/>
    </xf>
    <xf numFmtId="0" fontId="7" fillId="6" borderId="38" xfId="3" applyFont="1" applyFill="1" applyBorder="1" applyAlignment="1" applyProtection="1">
      <alignment horizontal="center" vertical="center" wrapText="1"/>
    </xf>
    <xf numFmtId="0" fontId="7" fillId="6" borderId="30" xfId="3" applyFont="1" applyFill="1" applyBorder="1" applyAlignment="1" applyProtection="1">
      <alignment horizontal="center" vertical="center" wrapText="1"/>
    </xf>
    <xf numFmtId="0" fontId="32" fillId="2" borderId="30" xfId="3" applyFont="1" applyFill="1" applyBorder="1" applyAlignment="1" applyProtection="1">
      <alignment horizontal="center" vertical="center" wrapText="1"/>
    </xf>
    <xf numFmtId="49" fontId="4" fillId="0" borderId="95" xfId="1" applyNumberFormat="1" applyFont="1" applyFill="1" applyBorder="1" applyAlignment="1" applyProtection="1">
      <alignment horizontal="left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</xf>
    <xf numFmtId="0" fontId="7" fillId="2" borderId="41" xfId="2" applyFont="1" applyFill="1" applyBorder="1" applyAlignment="1" applyProtection="1">
      <alignment horizontal="center" vertical="center"/>
    </xf>
    <xf numFmtId="0" fontId="7" fillId="2" borderId="84" xfId="2" applyFont="1" applyFill="1" applyBorder="1" applyAlignment="1" applyProtection="1">
      <alignment horizontal="center" vertical="center"/>
    </xf>
    <xf numFmtId="3" fontId="7" fillId="3" borderId="52" xfId="2" applyNumberFormat="1" applyFont="1" applyFill="1" applyBorder="1" applyAlignment="1" applyProtection="1">
      <alignment horizontal="center" vertical="center"/>
    </xf>
    <xf numFmtId="3" fontId="7" fillId="3" borderId="0" xfId="2" applyNumberFormat="1" applyFont="1" applyFill="1" applyBorder="1" applyAlignment="1" applyProtection="1">
      <alignment horizontal="center" vertical="center"/>
    </xf>
    <xf numFmtId="0" fontId="7" fillId="2" borderId="88" xfId="2" applyFont="1" applyFill="1" applyBorder="1" applyAlignment="1" applyProtection="1">
      <alignment horizontal="center" vertical="center"/>
    </xf>
    <xf numFmtId="0" fontId="7" fillId="2" borderId="67" xfId="2" applyFont="1" applyFill="1" applyBorder="1" applyAlignment="1" applyProtection="1">
      <alignment horizontal="center" vertical="center"/>
    </xf>
    <xf numFmtId="0" fontId="7" fillId="2" borderId="51" xfId="2" applyFont="1" applyFill="1" applyBorder="1" applyAlignment="1" applyProtection="1">
      <alignment horizontal="center" vertical="center"/>
    </xf>
    <xf numFmtId="0" fontId="7" fillId="2" borderId="85" xfId="2" applyFont="1" applyFill="1" applyBorder="1" applyAlignment="1" applyProtection="1">
      <alignment horizontal="center" vertical="center" wrapText="1"/>
    </xf>
    <xf numFmtId="0" fontId="7" fillId="2" borderId="49" xfId="2" applyFont="1" applyFill="1" applyBorder="1" applyAlignment="1" applyProtection="1">
      <alignment horizontal="center" vertical="center" wrapText="1"/>
    </xf>
    <xf numFmtId="0" fontId="7" fillId="2" borderId="52" xfId="2" applyFont="1" applyFill="1" applyBorder="1" applyAlignment="1" applyProtection="1">
      <alignment horizontal="center" vertical="center" wrapText="1"/>
    </xf>
  </cellXfs>
  <cellStyles count="11">
    <cellStyle name="Estilo 1" xfId="7"/>
    <cellStyle name="Estilo 2" xfId="8"/>
    <cellStyle name="Estilo 3" xfId="9"/>
    <cellStyle name="Normal" xfId="0" builtinId="0"/>
    <cellStyle name="Normal 2" xfId="3"/>
    <cellStyle name="Normal 2 2" xfId="6"/>
    <cellStyle name="Normal 2 3" xfId="10"/>
    <cellStyle name="Normal 3" xfId="4"/>
    <cellStyle name="Normal_001_Comparação PU 2009-2008_DRAP" xfId="2"/>
    <cellStyle name="Normal_Quadro_Semanal_PU2010_PAS2011_Base" xfId="1"/>
    <cellStyle name="Nota 2" xf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215968"/>
      <color rgb="FF277E9D"/>
      <color rgb="FF3EA8CE"/>
      <color rgb="FF2B89AB"/>
      <color rgb="FF3099BE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GRÁFICO01!$AA$1</c:f>
          <c:strCache>
            <c:ptCount val="1"/>
            <c:pt idx="0">
              <c:v>GRÁFICO 1 - NÚMERO DE CANDIDATURAS PU2020/PU2019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Continente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CONTINENTE'!$D$25,'QUADRO01 - CONTINENTE'!$I$25)</c:f>
              <c:numCache>
                <c:formatCode>#,##0</c:formatCode>
                <c:ptCount val="2"/>
                <c:pt idx="0">
                  <c:v>170269</c:v>
                </c:pt>
                <c:pt idx="1">
                  <c:v>171350</c:v>
                </c:pt>
              </c:numCache>
            </c:numRef>
          </c:val>
        </c:ser>
        <c:ser>
          <c:idx val="1"/>
          <c:order val="1"/>
          <c:tx>
            <c:v>Madeira</c:v>
          </c:tx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txPr>
              <a:bodyPr rot="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MADEIRA'!$D$19,'QUADRO01 - MADEIRA'!$I$19)</c:f>
              <c:numCache>
                <c:formatCode>#,##0</c:formatCode>
                <c:ptCount val="2"/>
                <c:pt idx="0">
                  <c:v>12238</c:v>
                </c:pt>
                <c:pt idx="1">
                  <c:v>12167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78368"/>
        <c:axId val="132481600"/>
      </c:barChart>
      <c:catAx>
        <c:axId val="13157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481600"/>
        <c:crosses val="autoZero"/>
        <c:auto val="1"/>
        <c:lblAlgn val="ctr"/>
        <c:lblOffset val="100"/>
        <c:noMultiLvlLbl val="0"/>
      </c:catAx>
      <c:valAx>
        <c:axId val="132481600"/>
        <c:scaling>
          <c:orientation val="minMax"/>
          <c:max val="20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31578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GRÁFICO07!$AA$2</c:f>
          <c:strCache>
            <c:ptCount val="1"/>
            <c:pt idx="0">
              <c:v>GRÁFICO 7 - TRANSFERÊNCIAS - N.º DE COMUNICAÇÕES POR TIPO (MODELO T - MAA) - PU2020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GRÁFICO07!$Q$56:$Q$60</c:f>
              <c:strCache>
                <c:ptCount val="5"/>
                <c:pt idx="0">
                  <c:v>Alteração de estatuto jurídico ou denominação</c:v>
                </c:pt>
                <c:pt idx="1">
                  <c:v>Definitiva</c:v>
                </c:pt>
                <c:pt idx="2">
                  <c:v>Herança</c:v>
                </c:pt>
                <c:pt idx="3">
                  <c:v>Temporária  (RPB)</c:v>
                </c:pt>
                <c:pt idx="4">
                  <c:v>Total</c:v>
                </c:pt>
              </c:strCache>
            </c:strRef>
          </c:cat>
          <c:val>
            <c:numRef>
              <c:f>GRÁFICO07!$R$56:$R$60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65984"/>
        <c:axId val="143550720"/>
      </c:barChart>
      <c:catAx>
        <c:axId val="1434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550720"/>
        <c:crosses val="autoZero"/>
        <c:auto val="1"/>
        <c:lblAlgn val="ctr"/>
        <c:lblOffset val="100"/>
        <c:tickLblSkip val="1"/>
        <c:noMultiLvlLbl val="0"/>
      </c:catAx>
      <c:valAx>
        <c:axId val="1435507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3465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GRÁFICO07!$AA$3</c:f>
          <c:strCache>
            <c:ptCount val="1"/>
            <c:pt idx="0">
              <c:v>GRÁFICO 7 - TRANSFERÊNCIAS - N.º DE COMUNICAÇÕES POR TIPO (MODELO T - FTA) - PU2020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GRÁFICO07!$Q$81:$Q$82</c:f>
              <c:strCache>
                <c:ptCount val="2"/>
                <c:pt idx="0">
                  <c:v>Herança</c:v>
                </c:pt>
                <c:pt idx="1">
                  <c:v>Total</c:v>
                </c:pt>
              </c:strCache>
            </c:strRef>
          </c:cat>
          <c:val>
            <c:numRef>
              <c:f>GRÁFICO07!$R$81:$R$82</c:f>
              <c:numCache>
                <c:formatCode>General</c:formatCode>
                <c:ptCount val="2"/>
                <c:pt idx="0">
                  <c:v>0</c:v>
                </c:pt>
                <c:pt idx="1">
                  <c:v>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73696"/>
        <c:axId val="143552448"/>
      </c:barChart>
      <c:catAx>
        <c:axId val="1437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552448"/>
        <c:crosses val="autoZero"/>
        <c:auto val="1"/>
        <c:lblAlgn val="ctr"/>
        <c:lblOffset val="100"/>
        <c:tickLblSkip val="1"/>
        <c:noMultiLvlLbl val="0"/>
      </c:catAx>
      <c:valAx>
        <c:axId val="1435524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377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GRÁFICO07!$AA$5</c:f>
          <c:strCache>
            <c:ptCount val="1"/>
            <c:pt idx="0">
              <c:v>GRÁFICO 7 - TRANSFERÊNCIAS - N.º DE COMUNICAÇÕES POR TIPO (MODELO T - RPA) - PU2020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Modelo T - RPA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Definitiva</c:v>
              </c:pt>
              <c:pt idx="1">
                <c:v>Herança</c:v>
              </c:pt>
              <c:pt idx="2">
                <c:v>Temporária  (RPB)</c:v>
              </c:pt>
              <c:pt idx="3">
                <c:v>0</c:v>
              </c:pt>
            </c:strLit>
          </c:cat>
          <c:val>
            <c:numLit>
              <c:formatCode>General</c:formatCode>
              <c:ptCount val="4"/>
              <c:pt idx="0">
                <c:v>391</c:v>
              </c:pt>
              <c:pt idx="1">
                <c:v>852</c:v>
              </c:pt>
              <c:pt idx="2">
                <c:v>2</c:v>
              </c:pt>
              <c:pt idx="3">
                <c:v>1245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74208"/>
        <c:axId val="143554176"/>
      </c:barChart>
      <c:catAx>
        <c:axId val="1437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554176"/>
        <c:crosses val="autoZero"/>
        <c:auto val="1"/>
        <c:lblAlgn val="ctr"/>
        <c:lblOffset val="100"/>
        <c:tickLblSkip val="1"/>
        <c:noMultiLvlLbl val="0"/>
      </c:catAx>
      <c:valAx>
        <c:axId val="1435541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3774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GRÁFICO08!$AA$1</c:f>
          <c:strCache>
            <c:ptCount val="1"/>
            <c:pt idx="0">
              <c:v>GRÁFICO 8 -  TRANSFERÊNCIAS - DIREITOS POR TIPO (MODELO T - RPB) - PU2020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6"/>
              <c:pt idx="0">
                <c:v>Alteração de estatuto jurídico ou denominação</c:v>
              </c:pt>
              <c:pt idx="1">
                <c:v>Definitiva</c:v>
              </c:pt>
              <c:pt idx="2">
                <c:v>Fusão</c:v>
              </c:pt>
              <c:pt idx="3">
                <c:v>Herança</c:v>
              </c:pt>
              <c:pt idx="4">
                <c:v>Temporária  (RPB)</c:v>
              </c:pt>
              <c:pt idx="5">
                <c:v>0</c:v>
              </c:pt>
            </c:strLit>
          </c:cat>
          <c:val>
            <c:numLit>
              <c:formatCode>General</c:formatCode>
              <c:ptCount val="6"/>
              <c:pt idx="0">
                <c:v>2269.34</c:v>
              </c:pt>
              <c:pt idx="1">
                <c:v>104263.88</c:v>
              </c:pt>
              <c:pt idx="2">
                <c:v>42.23</c:v>
              </c:pt>
              <c:pt idx="3">
                <c:v>23501.51</c:v>
              </c:pt>
              <c:pt idx="4">
                <c:v>4622.7700000000004</c:v>
              </c:pt>
              <c:pt idx="5">
                <c:v>134699.73000000001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75744"/>
        <c:axId val="143555904"/>
      </c:barChart>
      <c:catAx>
        <c:axId val="143775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43555904"/>
        <c:crosses val="autoZero"/>
        <c:auto val="1"/>
        <c:lblAlgn val="ctr"/>
        <c:lblOffset val="100"/>
        <c:noMultiLvlLbl val="0"/>
      </c:catAx>
      <c:valAx>
        <c:axId val="1435559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3775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GRÁFICO08!$AA$2</c:f>
          <c:strCache>
            <c:ptCount val="1"/>
            <c:pt idx="0">
              <c:v>GRÁFICO 8 -  TRANSFERÊNCIAS - ÁREA POR TIPO (MODELO T - MAA) - PU2020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GRÁFICO08!$Q$55:$Q$59</c:f>
              <c:strCache>
                <c:ptCount val="5"/>
                <c:pt idx="0">
                  <c:v>Alteração de estatuto jurídico ou denominação</c:v>
                </c:pt>
                <c:pt idx="1">
                  <c:v>Definitiva</c:v>
                </c:pt>
                <c:pt idx="2">
                  <c:v>Herança</c:v>
                </c:pt>
                <c:pt idx="3">
                  <c:v>Temporária  (RPB)</c:v>
                </c:pt>
                <c:pt idx="4">
                  <c:v>Total</c:v>
                </c:pt>
              </c:strCache>
            </c:strRef>
          </c:cat>
          <c:val>
            <c:numRef>
              <c:f>GRÁFICO08!$R$55:$R$59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20822.099999999999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77280"/>
        <c:axId val="132990080"/>
      </c:barChart>
      <c:catAx>
        <c:axId val="1437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990080"/>
        <c:crosses val="autoZero"/>
        <c:auto val="1"/>
        <c:lblAlgn val="ctr"/>
        <c:lblOffset val="100"/>
        <c:tickLblSkip val="1"/>
        <c:noMultiLvlLbl val="0"/>
      </c:catAx>
      <c:valAx>
        <c:axId val="132990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3777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GRÁFICO08!$AA$3</c:f>
          <c:strCache>
            <c:ptCount val="1"/>
            <c:pt idx="0">
              <c:v>GRÁFICO 8 -  TRANSFERÊNCIAS - ÁREA POR TIPO (MODELO T - FTA) - PU2020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GRÁFICO08!$Q$78:$Q$79</c:f>
              <c:strCache>
                <c:ptCount val="2"/>
                <c:pt idx="0">
                  <c:v>Herança</c:v>
                </c:pt>
                <c:pt idx="1">
                  <c:v>Total</c:v>
                </c:pt>
              </c:strCache>
            </c:strRef>
          </c:cat>
          <c:val>
            <c:numRef>
              <c:f>GRÁFICO08!$R$78:$R$79</c:f>
              <c:numCache>
                <c:formatCode>General</c:formatCode>
                <c:ptCount val="2"/>
                <c:pt idx="0">
                  <c:v>0</c:v>
                </c:pt>
                <c:pt idx="1">
                  <c:v>1157.54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769024"/>
        <c:axId val="132991808"/>
      </c:barChart>
      <c:catAx>
        <c:axId val="1447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991808"/>
        <c:crosses val="autoZero"/>
        <c:auto val="1"/>
        <c:lblAlgn val="ctr"/>
        <c:lblOffset val="100"/>
        <c:tickLblSkip val="1"/>
        <c:noMultiLvlLbl val="0"/>
      </c:catAx>
      <c:valAx>
        <c:axId val="1329918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4769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GRÁFICO08!$AA$5</c:f>
          <c:strCache>
            <c:ptCount val="1"/>
            <c:pt idx="0">
              <c:v>GRÁFICO 8 -  TRANSFERÊNCIAS - DIREITOS POR TIPO (MODELO T - RPA) - PU2020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Definitiva</c:v>
              </c:pt>
              <c:pt idx="1">
                <c:v>Herança</c:v>
              </c:pt>
              <c:pt idx="2">
                <c:v>Temporária  (RPB)</c:v>
              </c:pt>
              <c:pt idx="3">
                <c:v>0</c:v>
              </c:pt>
            </c:strLit>
          </c:cat>
          <c:val>
            <c:numLit>
              <c:formatCode>General</c:formatCode>
              <c:ptCount val="4"/>
              <c:pt idx="0">
                <c:v>708.44</c:v>
              </c:pt>
              <c:pt idx="1">
                <c:v>1691.23</c:v>
              </c:pt>
              <c:pt idx="2">
                <c:v>6.06</c:v>
              </c:pt>
              <c:pt idx="3">
                <c:v>2405.73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769536"/>
        <c:axId val="132993536"/>
      </c:barChart>
      <c:catAx>
        <c:axId val="144769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32993536"/>
        <c:crosses val="autoZero"/>
        <c:auto val="1"/>
        <c:lblAlgn val="ctr"/>
        <c:lblOffset val="100"/>
        <c:noMultiLvlLbl val="0"/>
      </c:catAx>
      <c:valAx>
        <c:axId val="1329935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476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QUADRO09!$AA$1</c:f>
          <c:strCache>
            <c:ptCount val="1"/>
            <c:pt idx="0">
              <c:v>GRÁFICO 9 - NÚMERO DE CANDIDATURAS PU,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QUADRO09!$B$6:$B$11</c:f>
              <c:numCache>
                <c:formatCode>#,##0</c:formatCode>
                <c:ptCount val="6"/>
                <c:pt idx="0">
                  <c:v>88581</c:v>
                </c:pt>
                <c:pt idx="1">
                  <c:v>42650</c:v>
                </c:pt>
                <c:pt idx="2">
                  <c:v>10535</c:v>
                </c:pt>
                <c:pt idx="3">
                  <c:v>23827</c:v>
                </c:pt>
                <c:pt idx="4">
                  <c:v>4676</c:v>
                </c:pt>
                <c:pt idx="5">
                  <c:v>12238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QUADRO09!$AA$2</c:f>
          <c:strCache>
            <c:ptCount val="1"/>
            <c:pt idx="0">
              <c:v>GRÁFICO 10 - NÚMERO DE CANDIDATURAS PU, POR REGIÃO - PU2019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QUADRO09!$D$6:$D$11</c:f>
              <c:numCache>
                <c:formatCode>#,##0</c:formatCode>
                <c:ptCount val="6"/>
                <c:pt idx="0">
                  <c:v>89303</c:v>
                </c:pt>
                <c:pt idx="1">
                  <c:v>42953</c:v>
                </c:pt>
                <c:pt idx="2">
                  <c:v>10685</c:v>
                </c:pt>
                <c:pt idx="3">
                  <c:v>23572</c:v>
                </c:pt>
                <c:pt idx="4">
                  <c:v>4643</c:v>
                </c:pt>
                <c:pt idx="5">
                  <c:v>11943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QUADRO10!$AA$1</c:f>
          <c:strCache>
            <c:ptCount val="1"/>
            <c:pt idx="0">
              <c:v>GRÁFICO 11 - NÚMERO DE CANDIDATURAS RPB, POR REGIÃO - PU2020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QUADRO10!$B$7:$B$11</c:f>
              <c:numCache>
                <c:formatCode>#,##0</c:formatCode>
                <c:ptCount val="5"/>
                <c:pt idx="0">
                  <c:v>48213</c:v>
                </c:pt>
                <c:pt idx="1">
                  <c:v>19280</c:v>
                </c:pt>
                <c:pt idx="2">
                  <c:v>6315</c:v>
                </c:pt>
                <c:pt idx="3">
                  <c:v>17697</c:v>
                </c:pt>
                <c:pt idx="4">
                  <c:v>2631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GRÁFICO02!$AA$1</c:f>
          <c:strCache>
            <c:ptCount val="1"/>
            <c:pt idx="0">
              <c:v>GRÁFICO 2 - N.º DE CANDIDATURAS, POR AJUDA / APOIO
PU2020/PU2019 - CONTINENTE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CONTINENTE'!$D$8,'QUADRO01 - CONTINENTE'!$I$8)</c:f>
              <c:numCache>
                <c:formatCode>#,##0</c:formatCode>
                <c:ptCount val="2"/>
                <c:pt idx="0">
                  <c:v>94136</c:v>
                </c:pt>
                <c:pt idx="1">
                  <c:v>92473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CONTINENTE'!$D$10,'QUADRO01 - CONTINENTE'!$I$10)</c:f>
              <c:numCache>
                <c:formatCode>#,##0</c:formatCode>
                <c:ptCount val="2"/>
                <c:pt idx="0">
                  <c:v>50820</c:v>
                </c:pt>
                <c:pt idx="1">
                  <c:v>55068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CONTINENTE'!$D$12,'QUADRO01 - CONTINENTE'!$I$12)</c:f>
              <c:numCache>
                <c:formatCode>#,##0</c:formatCode>
                <c:ptCount val="2"/>
                <c:pt idx="0">
                  <c:v>128202</c:v>
                </c:pt>
                <c:pt idx="1">
                  <c:v>127551</c:v>
                </c:pt>
              </c:numCache>
            </c:numRef>
          </c:val>
        </c:ser>
        <c:ser>
          <c:idx val="3"/>
          <c:order val="3"/>
          <c:tx>
            <c:strRef>
              <c:f>'QUADRO01 - CONTINENTE'!$A$13</c:f>
              <c:strCache>
                <c:ptCount val="1"/>
                <c:pt idx="0">
                  <c:v>Medidas Agro e Silvo-Ambientais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CONTINENTE'!$D$13,'QUADRO01 - CONTINENTE'!$I$13)</c:f>
              <c:numCache>
                <c:formatCode>#,##0</c:formatCode>
                <c:ptCount val="2"/>
                <c:pt idx="0">
                  <c:v>51348</c:v>
                </c:pt>
                <c:pt idx="1">
                  <c:v>56893</c:v>
                </c:pt>
              </c:numCache>
            </c:numRef>
          </c:val>
        </c:ser>
        <c:ser>
          <c:idx val="4"/>
          <c:order val="4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CONTINENTE'!$D$19,'QUADRO01 - CONTINENTE'!$I$19)</c:f>
              <c:numCache>
                <c:formatCode>#,##0</c:formatCode>
                <c:ptCount val="2"/>
                <c:pt idx="0">
                  <c:v>360</c:v>
                </c:pt>
                <c:pt idx="1">
                  <c:v>380</c:v>
                </c:pt>
              </c:numCache>
            </c:numRef>
          </c:val>
        </c:ser>
        <c:ser>
          <c:idx val="5"/>
          <c:order val="5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CONTINENTE'!$D$20,'QUADRO01 - CONTINENTE'!$I$20)</c:f>
              <c:numCache>
                <c:formatCode>#,##0</c:formatCode>
                <c:ptCount val="2"/>
                <c:pt idx="0">
                  <c:v>2523</c:v>
                </c:pt>
                <c:pt idx="1">
                  <c:v>2576</c:v>
                </c:pt>
              </c:numCache>
            </c:numRef>
          </c:val>
        </c:ser>
        <c:ser>
          <c:idx val="6"/>
          <c:order val="6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CONTINENTE'!$D$21,'QUADRO01 - CONTINENTE'!$I$21)</c:f>
              <c:numCache>
                <c:formatCode>#,##0</c:formatCode>
                <c:ptCount val="2"/>
                <c:pt idx="0">
                  <c:v>869</c:v>
                </c:pt>
                <c:pt idx="1">
                  <c:v>1705</c:v>
                </c:pt>
              </c:numCache>
            </c:numRef>
          </c:val>
        </c:ser>
        <c:ser>
          <c:idx val="7"/>
          <c:order val="7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CONTINENTE'!$D$22,'QUADRO01 - CONTINENTE'!$I$22)</c:f>
              <c:numCache>
                <c:formatCode>#,##0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</c:ser>
        <c:ser>
          <c:idx val="8"/>
          <c:order val="8"/>
          <c:tx>
            <c:strRef>
              <c:f>'QUADRO01 - CONTINENTE'!$A$23:$B$23</c:f>
              <c:strCache>
                <c:ptCount val="1"/>
                <c:pt idx="0">
                  <c:v>Florestação - PDR2020 Operação 8.1.1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CONTINENTE'!$D$23,'QUADRO01 - CONTINENTE'!$I$23)</c:f>
              <c:numCache>
                <c:formatCode>#,##0</c:formatCode>
                <c:ptCount val="2"/>
                <c:pt idx="0">
                  <c:v>81</c:v>
                </c:pt>
                <c:pt idx="1">
                  <c:v>61</c:v>
                </c:pt>
              </c:numCache>
            </c:numRef>
          </c:val>
        </c:ser>
        <c:ser>
          <c:idx val="9"/>
          <c:order val="9"/>
          <c:tx>
            <c:strRef>
              <c:f>'QUADRO01 - CONTINENTE'!$A$24:$B$24</c:f>
              <c:strCache>
                <c:ptCount val="1"/>
                <c:pt idx="0">
                  <c:v>Florestação - PDR2020 Operação 8.1.2</c:v>
                </c:pt>
              </c:strCache>
            </c:strRef>
          </c:tx>
          <c:invertIfNegative val="0"/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CONTINENTE'!$D$24,'QUADRO01 - CONTINENTE'!$I$24)</c:f>
              <c:numCache>
                <c:formatCode>#,##0</c:formatCode>
                <c:ptCount val="2"/>
                <c:pt idx="0">
                  <c:v>11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33210624"/>
        <c:axId val="132483328"/>
      </c:barChart>
      <c:catAx>
        <c:axId val="1332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483328"/>
        <c:crosses val="autoZero"/>
        <c:auto val="1"/>
        <c:lblAlgn val="ctr"/>
        <c:lblOffset val="100"/>
        <c:noMultiLvlLbl val="0"/>
      </c:catAx>
      <c:valAx>
        <c:axId val="13248332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332106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QUADRO10!$AA$2</c:f>
          <c:strCache>
            <c:ptCount val="1"/>
            <c:pt idx="0">
              <c:v>GRÁFICO 12 - ÁREA RPB, POR REGIÃO - PU2020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QUADRO10!$D$7:$D$11</c:f>
              <c:numCache>
                <c:formatCode>#,##0</c:formatCode>
                <c:ptCount val="5"/>
                <c:pt idx="0">
                  <c:v>403609.5</c:v>
                </c:pt>
                <c:pt idx="1">
                  <c:v>323745.31</c:v>
                </c:pt>
                <c:pt idx="2">
                  <c:v>302618.21999999997</c:v>
                </c:pt>
                <c:pt idx="3">
                  <c:v>1879668.84</c:v>
                </c:pt>
                <c:pt idx="4">
                  <c:v>50195.6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QUADRO10!$AA$3</c:f>
          <c:strCache>
            <c:ptCount val="1"/>
            <c:pt idx="0">
              <c:v>GRÁFICO 11a - NÚMERO DE CANDIDATURAS RPB,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QUADRO10!$F$7:$F$11</c:f>
              <c:numCache>
                <c:formatCode>#,##0</c:formatCode>
                <c:ptCount val="5"/>
                <c:pt idx="0">
                  <c:v>45294</c:v>
                </c:pt>
                <c:pt idx="1">
                  <c:v>18754</c:v>
                </c:pt>
                <c:pt idx="2">
                  <c:v>6317</c:v>
                </c:pt>
                <c:pt idx="3">
                  <c:v>17090</c:v>
                </c:pt>
                <c:pt idx="4">
                  <c:v>2645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QUADRO10!$AA$4</c:f>
          <c:strCache>
            <c:ptCount val="1"/>
            <c:pt idx="0">
              <c:v>GRÁFICO 12a - ÁREA RPB,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QUADRO10!$H$7:$H$11</c:f>
              <c:numCache>
                <c:formatCode>#,##0</c:formatCode>
                <c:ptCount val="5"/>
                <c:pt idx="0">
                  <c:v>404238.06</c:v>
                </c:pt>
                <c:pt idx="1">
                  <c:v>315711.71000000002</c:v>
                </c:pt>
                <c:pt idx="2">
                  <c:v>293947.28000000003</c:v>
                </c:pt>
                <c:pt idx="3">
                  <c:v>1830583.56</c:v>
                </c:pt>
                <c:pt idx="4">
                  <c:v>49428.12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QUADRO11!$AA$2</c:f>
          <c:strCache>
            <c:ptCount val="1"/>
            <c:pt idx="0">
              <c:v>GRÁFICO 14 - ÁREA RPA,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QUADRO11!$D$7:$D$11</c:f>
              <c:numCache>
                <c:formatCode>#,##0</c:formatCode>
                <c:ptCount val="5"/>
                <c:pt idx="0">
                  <c:v>63649.5</c:v>
                </c:pt>
                <c:pt idx="1">
                  <c:v>34071.370000000003</c:v>
                </c:pt>
                <c:pt idx="2">
                  <c:v>6340.7</c:v>
                </c:pt>
                <c:pt idx="3">
                  <c:v>8667.65</c:v>
                </c:pt>
                <c:pt idx="4">
                  <c:v>3105.85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QUADRO11!$AA$1</c:f>
          <c:strCache>
            <c:ptCount val="1"/>
            <c:pt idx="0">
              <c:v>GRÁFICO 13 - NÚMERO DE CANDIDATURAS RPA, POR REGIÃO - PU2020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QUADRO11!$B$7:$B$11</c:f>
              <c:numCache>
                <c:formatCode>#,##0</c:formatCode>
                <c:ptCount val="5"/>
                <c:pt idx="0">
                  <c:v>27693</c:v>
                </c:pt>
                <c:pt idx="1">
                  <c:v>17109</c:v>
                </c:pt>
                <c:pt idx="2">
                  <c:v>2534</c:v>
                </c:pt>
                <c:pt idx="3">
                  <c:v>2907</c:v>
                </c:pt>
                <c:pt idx="4">
                  <c:v>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QUADRO11!$AA$3</c:f>
          <c:strCache>
            <c:ptCount val="1"/>
            <c:pt idx="0">
              <c:v>GRÁFICO 13a - NÚMERO DE CANDIDATURAS RPA, POR REGIÃO - PU2019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QUADRO11!$F$7:$F$11</c:f>
              <c:numCache>
                <c:formatCode>#,##0</c:formatCode>
                <c:ptCount val="5"/>
                <c:pt idx="0">
                  <c:v>33101</c:v>
                </c:pt>
                <c:pt idx="1">
                  <c:v>19063</c:v>
                </c:pt>
                <c:pt idx="2">
                  <c:v>2818</c:v>
                </c:pt>
                <c:pt idx="3">
                  <c:v>3464</c:v>
                </c:pt>
                <c:pt idx="4">
                  <c:v>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QUADRO11!$AA$4</c:f>
          <c:strCache>
            <c:ptCount val="1"/>
            <c:pt idx="0">
              <c:v>GRÁFICO 14a - ÁREA RPA, POR REGIÃO - PU2019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QUADRO11!$H$7:$H$11</c:f>
              <c:numCache>
                <c:formatCode>#,##0</c:formatCode>
                <c:ptCount val="5"/>
                <c:pt idx="0">
                  <c:v>78764.53</c:v>
                </c:pt>
                <c:pt idx="1">
                  <c:v>38843.49</c:v>
                </c:pt>
                <c:pt idx="2">
                  <c:v>7283.61</c:v>
                </c:pt>
                <c:pt idx="3">
                  <c:v>10612</c:v>
                </c:pt>
                <c:pt idx="4">
                  <c:v>3558.79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QUADRO12!$AA$2</c:f>
          <c:strCache>
            <c:ptCount val="1"/>
            <c:pt idx="0">
              <c:v>GRÁFICO 16 - ÁREA MZD, POR REGIÃO - PU2020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QUADRO12!$D$7:$D$12</c:f>
              <c:numCache>
                <c:formatCode>#,##0</c:formatCode>
                <c:ptCount val="6"/>
                <c:pt idx="0">
                  <c:v>466917.72</c:v>
                </c:pt>
                <c:pt idx="1">
                  <c:v>310172.03999999998</c:v>
                </c:pt>
                <c:pt idx="2">
                  <c:v>157108.23000000001</c:v>
                </c:pt>
                <c:pt idx="3">
                  <c:v>1753978.44</c:v>
                </c:pt>
                <c:pt idx="4">
                  <c:v>54075.64</c:v>
                </c:pt>
                <c:pt idx="5">
                  <c:v>3175.67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QUADRO12!$AA$1</c:f>
          <c:strCache>
            <c:ptCount val="1"/>
            <c:pt idx="0">
              <c:v>GRÁFICO 15 - NÚMERO DE CANDIDATURAS MZD, POR REGIÃO - PU2020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QUADRO12!$B$7:$B$12</c:f>
              <c:numCache>
                <c:formatCode>#,##0</c:formatCode>
                <c:ptCount val="6"/>
                <c:pt idx="0">
                  <c:v>71339</c:v>
                </c:pt>
                <c:pt idx="1">
                  <c:v>28610</c:v>
                </c:pt>
                <c:pt idx="2">
                  <c:v>3025</c:v>
                </c:pt>
                <c:pt idx="3">
                  <c:v>21178</c:v>
                </c:pt>
                <c:pt idx="4">
                  <c:v>4050</c:v>
                </c:pt>
                <c:pt idx="5">
                  <c:v>11950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QUADRO12!$AA$4</c:f>
          <c:strCache>
            <c:ptCount val="1"/>
            <c:pt idx="0">
              <c:v>GRÁFICO 18 - ÁREA MZD,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QUADRO12!$H$7:$H$12</c:f>
              <c:numCache>
                <c:formatCode>#,##0</c:formatCode>
                <c:ptCount val="6"/>
                <c:pt idx="0">
                  <c:v>459468.99</c:v>
                </c:pt>
                <c:pt idx="1">
                  <c:v>301784.19</c:v>
                </c:pt>
                <c:pt idx="2">
                  <c:v>91284.38</c:v>
                </c:pt>
                <c:pt idx="3">
                  <c:v>1673419.16</c:v>
                </c:pt>
                <c:pt idx="4">
                  <c:v>45729.71</c:v>
                </c:pt>
                <c:pt idx="5">
                  <c:v>3379.47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GRÁFICO02!$AA$2</c:f>
          <c:strCache>
            <c:ptCount val="1"/>
            <c:pt idx="0">
              <c:v>GRÁFICO 2 - N.º DE CANDIDATURAS, POR AJUDA / APOIO
PU2020/PU2019 - MADEIRA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MADEIRA'!$A$8:$B$8</c:f>
              <c:strCache>
                <c:ptCount val="1"/>
                <c:pt idx="0">
                  <c:v>Manutenção da Atividade Agrícola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MADEIRA'!$D$8,'QUADRO01 - MADEIRA'!$I$8)</c:f>
              <c:numCache>
                <c:formatCode>#,##0</c:formatCode>
                <c:ptCount val="2"/>
                <c:pt idx="0">
                  <c:v>11950</c:v>
                </c:pt>
                <c:pt idx="1">
                  <c:v>11944</c:v>
                </c:pt>
              </c:numCache>
            </c:numRef>
          </c:val>
        </c:ser>
        <c:ser>
          <c:idx val="1"/>
          <c:order val="1"/>
          <c:tx>
            <c:strRef>
              <c:f>'QUADRO01 - MADEIRA'!$A$9:$B$9</c:f>
              <c:strCache>
                <c:ptCount val="1"/>
                <c:pt idx="0">
                  <c:v>Medidas Agro e Silvo-Ambientais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MADEIRA'!$D$9,'QUADRO01 - MADEIRA'!$I$9)</c:f>
              <c:numCache>
                <c:formatCode>#,##0</c:formatCode>
                <c:ptCount val="2"/>
                <c:pt idx="0">
                  <c:v>1136</c:v>
                </c:pt>
                <c:pt idx="1">
                  <c:v>1829</c:v>
                </c:pt>
              </c:numCache>
            </c:numRef>
          </c:val>
        </c:ser>
        <c:ser>
          <c:idx val="4"/>
          <c:order val="2"/>
          <c:tx>
            <c:strRef>
              <c:f>'QUADRO01 - MADEIRA'!$A$11:$B$11</c:f>
              <c:strCache>
                <c:ptCount val="1"/>
                <c:pt idx="0">
                  <c:v>POSEI - Abate Suínos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MADEIRA'!$D$11,'QUADRO01 - MADEIRA'!$I$11)</c:f>
              <c:numCache>
                <c:formatCode>#,##0</c:formatCode>
                <c:ptCount val="2"/>
                <c:pt idx="0">
                  <c:v>20</c:v>
                </c:pt>
                <c:pt idx="1">
                  <c:v>13</c:v>
                </c:pt>
              </c:numCache>
            </c:numRef>
          </c:val>
        </c:ser>
        <c:ser>
          <c:idx val="5"/>
          <c:order val="3"/>
          <c:tx>
            <c:strRef>
              <c:f>'QUADRO01 - MADEIRA'!$A$12:$B$12</c:f>
              <c:strCache>
                <c:ptCount val="1"/>
                <c:pt idx="0">
                  <c:v>POSEI - Abate Bovinos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MADEIRA'!$D$12,'QUADRO01 - MADEIRA'!$I$12)</c:f>
              <c:numCache>
                <c:formatCode>#,##0</c:formatCode>
                <c:ptCount val="2"/>
                <c:pt idx="0">
                  <c:v>581</c:v>
                </c:pt>
                <c:pt idx="1">
                  <c:v>555</c:v>
                </c:pt>
              </c:numCache>
            </c:numRef>
          </c:val>
        </c:ser>
        <c:ser>
          <c:idx val="6"/>
          <c:order val="4"/>
          <c:tx>
            <c:strRef>
              <c:f>'QUADRO01 - MADEIRA'!$A$13:$B$13</c:f>
              <c:strCache>
                <c:ptCount val="1"/>
                <c:pt idx="0">
                  <c:v>POSEI - Vacas Leiteiras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MADEIRA'!$D$13,'QUADRO01 - MADEIRA'!$I$13)</c:f>
              <c:numCache>
                <c:formatCode>#,##0</c:formatCode>
                <c:ptCount val="2"/>
                <c:pt idx="0">
                  <c:v>94</c:v>
                </c:pt>
                <c:pt idx="1">
                  <c:v>50</c:v>
                </c:pt>
              </c:numCache>
            </c:numRef>
          </c:val>
        </c:ser>
        <c:ser>
          <c:idx val="7"/>
          <c:order val="5"/>
          <c:tx>
            <c:strRef>
              <c:f>'QUADRO01 - MADEIRA'!$A$16:$B$16</c:f>
              <c:strCache>
                <c:ptCount val="1"/>
                <c:pt idx="0">
                  <c:v>POSEI - Medida 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MADEIRA'!$D$16,'QUADRO01 - MADEIRA'!$I$16)</c:f>
              <c:numCache>
                <c:formatCode>#,##0</c:formatCode>
                <c:ptCount val="2"/>
                <c:pt idx="0">
                  <c:v>11977</c:v>
                </c:pt>
                <c:pt idx="1">
                  <c:v>11968</c:v>
                </c:pt>
              </c:numCache>
            </c:numRef>
          </c:val>
        </c:ser>
        <c:ser>
          <c:idx val="2"/>
          <c:order val="6"/>
          <c:tx>
            <c:strRef>
              <c:f>'QUADRO01 - MADEIRA'!$A$17:$B$17</c:f>
              <c:strCache>
                <c:ptCount val="1"/>
                <c:pt idx="0">
                  <c:v>POSEI - Vinha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MADEIRA'!$D$17,'QUADRO01 - MADEIRA'!$I$17)</c:f>
              <c:numCache>
                <c:formatCode>#,##0</c:formatCode>
                <c:ptCount val="2"/>
                <c:pt idx="0">
                  <c:v>1201</c:v>
                </c:pt>
                <c:pt idx="1">
                  <c:v>1195</c:v>
                </c:pt>
              </c:numCache>
            </c:numRef>
          </c:val>
        </c:ser>
        <c:ser>
          <c:idx val="3"/>
          <c:order val="7"/>
          <c:tx>
            <c:strRef>
              <c:f>'QUADRO01 - MADEIRA'!$A$18:$B$18</c:f>
              <c:strCache>
                <c:ptCount val="1"/>
                <c:pt idx="0">
                  <c:v>POSEI - Banana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MADEIRA'!$D$18,'QUADRO01 - MADEIRA'!$I$18)</c:f>
              <c:numCache>
                <c:formatCode>#,##0</c:formatCode>
                <c:ptCount val="2"/>
                <c:pt idx="0">
                  <c:v>3090</c:v>
                </c:pt>
                <c:pt idx="1">
                  <c:v>3051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33212160"/>
        <c:axId val="132485632"/>
      </c:barChart>
      <c:catAx>
        <c:axId val="1332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485632"/>
        <c:crosses val="autoZero"/>
        <c:auto val="1"/>
        <c:lblAlgn val="ctr"/>
        <c:lblOffset val="100"/>
        <c:noMultiLvlLbl val="0"/>
      </c:catAx>
      <c:valAx>
        <c:axId val="13248563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332121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QUADRO12!$AA$3</c:f>
          <c:strCache>
            <c:ptCount val="1"/>
            <c:pt idx="0">
              <c:v>GRÁFICO 17 - NÚMERO DE CANDIDATURAS MZD,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QUADRO12!$F$7:$F$12</c:f>
              <c:numCache>
                <c:formatCode>#,##0</c:formatCode>
                <c:ptCount val="6"/>
                <c:pt idx="0">
                  <c:v>70761</c:v>
                </c:pt>
                <c:pt idx="1">
                  <c:v>27998</c:v>
                </c:pt>
                <c:pt idx="2">
                  <c:v>2413</c:v>
                </c:pt>
                <c:pt idx="3">
                  <c:v>20448</c:v>
                </c:pt>
                <c:pt idx="4">
                  <c:v>3764</c:v>
                </c:pt>
                <c:pt idx="5">
                  <c:v>11756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QUADRO13!$AA$2</c:f>
          <c:strCache>
            <c:ptCount val="1"/>
            <c:pt idx="0">
              <c:v>GRÁFICO 20 - ÁREA MAA, POR REGIÃO - PU2020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QUADRO13!$D$7:$D$12</c:f>
              <c:numCache>
                <c:formatCode>#,##0</c:formatCode>
                <c:ptCount val="6"/>
                <c:pt idx="0">
                  <c:v>184782.71</c:v>
                </c:pt>
                <c:pt idx="1">
                  <c:v>128507.61</c:v>
                </c:pt>
                <c:pt idx="2">
                  <c:v>94840.52</c:v>
                </c:pt>
                <c:pt idx="3">
                  <c:v>923640.36</c:v>
                </c:pt>
                <c:pt idx="4">
                  <c:v>13638.25</c:v>
                </c:pt>
                <c:pt idx="5">
                  <c:v>2066.39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QUADRO13!$AA$1</c:f>
          <c:strCache>
            <c:ptCount val="1"/>
            <c:pt idx="0">
              <c:v>GRÁFICO 19 - NÚMERO DE CANDIDATURAS MAA, POR REGIÃO - PU2020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QUADRO13!$B$7:$B$12</c:f>
              <c:numCache>
                <c:formatCode>#,##0</c:formatCode>
                <c:ptCount val="6"/>
                <c:pt idx="0">
                  <c:v>25430</c:v>
                </c:pt>
                <c:pt idx="1">
                  <c:v>9697</c:v>
                </c:pt>
                <c:pt idx="2">
                  <c:v>3196</c:v>
                </c:pt>
                <c:pt idx="3">
                  <c:v>11876</c:v>
                </c:pt>
                <c:pt idx="4">
                  <c:v>1149</c:v>
                </c:pt>
                <c:pt idx="5">
                  <c:v>1136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QUADRO13!$AA$3</c:f>
          <c:strCache>
            <c:ptCount val="1"/>
            <c:pt idx="0">
              <c:v>GRÁFICO 21 - ANIMAIS MAA, POR REGIÃO - PU2020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5"/>
              <c:delete val="1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QUADRO13!$F$7:$F$12</c:f>
              <c:numCache>
                <c:formatCode>#,##0</c:formatCode>
                <c:ptCount val="6"/>
                <c:pt idx="0">
                  <c:v>29892.83</c:v>
                </c:pt>
                <c:pt idx="1">
                  <c:v>6959.1</c:v>
                </c:pt>
                <c:pt idx="2">
                  <c:v>4020.95</c:v>
                </c:pt>
                <c:pt idx="3">
                  <c:v>24633.79</c:v>
                </c:pt>
                <c:pt idx="4">
                  <c:v>660.61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QUADRO13!$AA$5</c:f>
          <c:strCache>
            <c:ptCount val="1"/>
            <c:pt idx="0">
              <c:v>GRÁFICO 23 - ÁREA MAA,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QUADRO13!$J$7:$J$12</c:f>
              <c:numCache>
                <c:formatCode>#,##0</c:formatCode>
                <c:ptCount val="6"/>
                <c:pt idx="0">
                  <c:v>194056.4</c:v>
                </c:pt>
                <c:pt idx="1">
                  <c:v>135653.29</c:v>
                </c:pt>
                <c:pt idx="2">
                  <c:v>102297.44</c:v>
                </c:pt>
                <c:pt idx="3">
                  <c:v>953512.57</c:v>
                </c:pt>
                <c:pt idx="4">
                  <c:v>14488.44</c:v>
                </c:pt>
                <c:pt idx="5">
                  <c:v>1662.05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QUADRO13!$AA$4</c:f>
          <c:strCache>
            <c:ptCount val="1"/>
            <c:pt idx="0">
              <c:v>GRÁFICO 22 - NÚMERO DE CANDIDATURAS MAA,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QUADRO13!$H$7:$H$12</c:f>
              <c:numCache>
                <c:formatCode>#,##0</c:formatCode>
                <c:ptCount val="6"/>
                <c:pt idx="0">
                  <c:v>28945</c:v>
                </c:pt>
                <c:pt idx="1">
                  <c:v>10815</c:v>
                </c:pt>
                <c:pt idx="2">
                  <c:v>3616</c:v>
                </c:pt>
                <c:pt idx="3">
                  <c:v>12466</c:v>
                </c:pt>
                <c:pt idx="4">
                  <c:v>1279</c:v>
                </c:pt>
                <c:pt idx="5">
                  <c:v>1813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QUADRO13!$AA$6</c:f>
          <c:strCache>
            <c:ptCount val="1"/>
            <c:pt idx="0">
              <c:v>GRÁFICO 24 - ANIMAIS MAA,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QUADRO13!$L$7:$L$12</c:f>
              <c:numCache>
                <c:formatCode>#,##0</c:formatCode>
                <c:ptCount val="6"/>
                <c:pt idx="0">
                  <c:v>33280.39</c:v>
                </c:pt>
                <c:pt idx="1">
                  <c:v>8102.16</c:v>
                </c:pt>
                <c:pt idx="2">
                  <c:v>4980.1000000000004</c:v>
                </c:pt>
                <c:pt idx="3">
                  <c:v>29171.3</c:v>
                </c:pt>
                <c:pt idx="4">
                  <c:v>814.51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GRÁFICO25!$AA$1</c:f>
          <c:strCache>
            <c:ptCount val="1"/>
            <c:pt idx="0">
              <c:v>GRÁFICO 25 - DISTRIBUIÇÃO DO ATENDIMENTO DO PARCELÁRIO, POR ENTIDADE (ACUMULADO) - PU2020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5.2271653350350944E-2"/>
          <c:y val="0.1297054878449472"/>
          <c:w val="0.83278267607958312"/>
          <c:h val="0.8250286239993196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QUADRO15!$A$7</c:f>
              <c:strCache>
                <c:ptCount val="1"/>
                <c:pt idx="0">
                  <c:v>DRAP NORTE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QUADRO15!$B$7:$G$7</c:f>
              <c:numCache>
                <c:formatCode>#,##0</c:formatCode>
                <c:ptCount val="6"/>
                <c:pt idx="0">
                  <c:v>1199</c:v>
                </c:pt>
                <c:pt idx="1">
                  <c:v>3422</c:v>
                </c:pt>
                <c:pt idx="2">
                  <c:v>4030</c:v>
                </c:pt>
                <c:pt idx="3">
                  <c:v>5810</c:v>
                </c:pt>
                <c:pt idx="4">
                  <c:v>7559</c:v>
                </c:pt>
                <c:pt idx="5">
                  <c:v>7942</c:v>
                </c:pt>
              </c:numCache>
            </c:numRef>
          </c:val>
        </c:ser>
        <c:ser>
          <c:idx val="0"/>
          <c:order val="1"/>
          <c:tx>
            <c:strRef>
              <c:f>QUADRO15!$A$8</c:f>
              <c:strCache>
                <c:ptCount val="1"/>
                <c:pt idx="0">
                  <c:v>DRAP CENTRO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QUADRO15!$B$8:$G$8</c:f>
              <c:numCache>
                <c:formatCode>#,##0</c:formatCode>
                <c:ptCount val="6"/>
                <c:pt idx="0">
                  <c:v>443</c:v>
                </c:pt>
                <c:pt idx="1">
                  <c:v>1002</c:v>
                </c:pt>
                <c:pt idx="2">
                  <c:v>1109</c:v>
                </c:pt>
                <c:pt idx="3">
                  <c:v>1569</c:v>
                </c:pt>
                <c:pt idx="4">
                  <c:v>2102</c:v>
                </c:pt>
                <c:pt idx="5">
                  <c:v>2233</c:v>
                </c:pt>
              </c:numCache>
            </c:numRef>
          </c:val>
        </c:ser>
        <c:ser>
          <c:idx val="2"/>
          <c:order val="2"/>
          <c:tx>
            <c:strRef>
              <c:f>QUADRO15!$A$9</c:f>
              <c:strCache>
                <c:ptCount val="1"/>
                <c:pt idx="0">
                  <c:v>DRAP LVT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QUADRO15!$B$9:$G$9</c:f>
              <c:numCache>
                <c:formatCode>#,##0</c:formatCode>
                <c:ptCount val="6"/>
                <c:pt idx="0">
                  <c:v>168</c:v>
                </c:pt>
                <c:pt idx="1">
                  <c:v>375</c:v>
                </c:pt>
                <c:pt idx="2">
                  <c:v>522</c:v>
                </c:pt>
                <c:pt idx="3">
                  <c:v>763</c:v>
                </c:pt>
                <c:pt idx="4">
                  <c:v>998</c:v>
                </c:pt>
                <c:pt idx="5">
                  <c:v>1059</c:v>
                </c:pt>
              </c:numCache>
            </c:numRef>
          </c:val>
        </c:ser>
        <c:ser>
          <c:idx val="3"/>
          <c:order val="3"/>
          <c:tx>
            <c:strRef>
              <c:f>QUADRO15!$A$10</c:f>
              <c:strCache>
                <c:ptCount val="1"/>
                <c:pt idx="0">
                  <c:v>DRAP ALENTEJO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QUADRO15!$B$10:$G$10</c:f>
              <c:numCache>
                <c:formatCode>#,##0</c:formatCode>
                <c:ptCount val="6"/>
                <c:pt idx="0">
                  <c:v>87</c:v>
                </c:pt>
                <c:pt idx="1">
                  <c:v>254</c:v>
                </c:pt>
                <c:pt idx="2">
                  <c:v>304</c:v>
                </c:pt>
                <c:pt idx="3">
                  <c:v>486</c:v>
                </c:pt>
                <c:pt idx="4">
                  <c:v>637</c:v>
                </c:pt>
                <c:pt idx="5">
                  <c:v>656</c:v>
                </c:pt>
              </c:numCache>
            </c:numRef>
          </c:val>
        </c:ser>
        <c:ser>
          <c:idx val="4"/>
          <c:order val="4"/>
          <c:tx>
            <c:strRef>
              <c:f>QUADRO15!$A$11</c:f>
              <c:strCache>
                <c:ptCount val="1"/>
                <c:pt idx="0">
                  <c:v>DRAP ALGARVE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QUADRO15!$B$11:$G$11</c:f>
              <c:numCache>
                <c:formatCode>#,##0</c:formatCode>
                <c:ptCount val="6"/>
                <c:pt idx="0">
                  <c:v>73</c:v>
                </c:pt>
                <c:pt idx="1">
                  <c:v>147</c:v>
                </c:pt>
                <c:pt idx="2">
                  <c:v>158</c:v>
                </c:pt>
                <c:pt idx="3">
                  <c:v>251</c:v>
                </c:pt>
                <c:pt idx="4">
                  <c:v>353</c:v>
                </c:pt>
                <c:pt idx="5">
                  <c:v>387</c:v>
                </c:pt>
              </c:numCache>
            </c:numRef>
          </c:val>
        </c:ser>
        <c:ser>
          <c:idx val="5"/>
          <c:order val="5"/>
          <c:tx>
            <c:strRef>
              <c:f>QUADRO15!$A$12</c:f>
              <c:strCache>
                <c:ptCount val="1"/>
                <c:pt idx="0">
                  <c:v>DRACA AÇORES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QUADRO15!$B$12:$G$12</c:f>
              <c:numCache>
                <c:formatCode>#,##0</c:formatCode>
                <c:ptCount val="6"/>
                <c:pt idx="0">
                  <c:v>492</c:v>
                </c:pt>
                <c:pt idx="1">
                  <c:v>1240</c:v>
                </c:pt>
                <c:pt idx="2">
                  <c:v>1827</c:v>
                </c:pt>
                <c:pt idx="3">
                  <c:v>3288</c:v>
                </c:pt>
                <c:pt idx="4">
                  <c:v>4222</c:v>
                </c:pt>
                <c:pt idx="5">
                  <c:v>4423</c:v>
                </c:pt>
              </c:numCache>
            </c:numRef>
          </c:val>
        </c:ser>
        <c:ser>
          <c:idx val="6"/>
          <c:order val="6"/>
          <c:tx>
            <c:strRef>
              <c:f>QUADRO15!$A$13</c:f>
              <c:strCache>
                <c:ptCount val="1"/>
                <c:pt idx="0">
                  <c:v>DRADR MADEIRA 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QUADRO15!$B$13:$G$13</c:f>
              <c:numCache>
                <c:formatCode>#,##0</c:formatCode>
                <c:ptCount val="6"/>
                <c:pt idx="0">
                  <c:v>318</c:v>
                </c:pt>
                <c:pt idx="1">
                  <c:v>951</c:v>
                </c:pt>
                <c:pt idx="2">
                  <c:v>1066</c:v>
                </c:pt>
                <c:pt idx="3">
                  <c:v>1096</c:v>
                </c:pt>
                <c:pt idx="4">
                  <c:v>1160</c:v>
                </c:pt>
                <c:pt idx="5">
                  <c:v>1190</c:v>
                </c:pt>
              </c:numCache>
            </c:numRef>
          </c:val>
        </c:ser>
        <c:ser>
          <c:idx val="7"/>
          <c:order val="7"/>
          <c:tx>
            <c:strRef>
              <c:f>QUADRO15!$A$14</c:f>
              <c:strCache>
                <c:ptCount val="1"/>
                <c:pt idx="0">
                  <c:v>CNA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QUADRO15!$B$14:$G$14</c:f>
              <c:numCache>
                <c:formatCode>#,##0</c:formatCode>
                <c:ptCount val="6"/>
                <c:pt idx="0">
                  <c:v>878</c:v>
                </c:pt>
                <c:pt idx="1">
                  <c:v>3036</c:v>
                </c:pt>
                <c:pt idx="2">
                  <c:v>4234</c:v>
                </c:pt>
                <c:pt idx="3">
                  <c:v>7642</c:v>
                </c:pt>
                <c:pt idx="4">
                  <c:v>10613</c:v>
                </c:pt>
                <c:pt idx="5">
                  <c:v>10887</c:v>
                </c:pt>
              </c:numCache>
            </c:numRef>
          </c:val>
        </c:ser>
        <c:ser>
          <c:idx val="8"/>
          <c:order val="8"/>
          <c:tx>
            <c:strRef>
              <c:f>QUADRO15!$A$15</c:f>
              <c:strCache>
                <c:ptCount val="1"/>
                <c:pt idx="0">
                  <c:v>AJAP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QUADRO15!$B$15:$G$15</c:f>
              <c:numCache>
                <c:formatCode>#,##0</c:formatCode>
                <c:ptCount val="6"/>
                <c:pt idx="0">
                  <c:v>2746</c:v>
                </c:pt>
                <c:pt idx="1">
                  <c:v>7403</c:v>
                </c:pt>
                <c:pt idx="2">
                  <c:v>9648</c:v>
                </c:pt>
                <c:pt idx="3">
                  <c:v>14828</c:v>
                </c:pt>
                <c:pt idx="4">
                  <c:v>19577</c:v>
                </c:pt>
                <c:pt idx="5">
                  <c:v>20100</c:v>
                </c:pt>
              </c:numCache>
            </c:numRef>
          </c:val>
        </c:ser>
        <c:ser>
          <c:idx val="9"/>
          <c:order val="9"/>
          <c:tx>
            <c:strRef>
              <c:f>QUADRO15!$A$16</c:f>
              <c:strCache>
                <c:ptCount val="1"/>
                <c:pt idx="0">
                  <c:v>CNJ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QUADRO15!$B$16:$G$16</c:f>
              <c:numCache>
                <c:formatCode>#,##0</c:formatCode>
                <c:ptCount val="6"/>
                <c:pt idx="0">
                  <c:v>50</c:v>
                </c:pt>
                <c:pt idx="1">
                  <c:v>256</c:v>
                </c:pt>
                <c:pt idx="2">
                  <c:v>290</c:v>
                </c:pt>
                <c:pt idx="3">
                  <c:v>501</c:v>
                </c:pt>
                <c:pt idx="4">
                  <c:v>568</c:v>
                </c:pt>
                <c:pt idx="5">
                  <c:v>573</c:v>
                </c:pt>
              </c:numCache>
            </c:numRef>
          </c:val>
        </c:ser>
        <c:ser>
          <c:idx val="10"/>
          <c:order val="10"/>
          <c:tx>
            <c:strRef>
              <c:f>QUADRO15!$A$17</c:f>
              <c:strCache>
                <c:ptCount val="1"/>
                <c:pt idx="0">
                  <c:v>CAP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QUADRO15!$B$17:$G$17</c:f>
              <c:numCache>
                <c:formatCode>#,##0</c:formatCode>
                <c:ptCount val="6"/>
                <c:pt idx="0">
                  <c:v>4994</c:v>
                </c:pt>
                <c:pt idx="1">
                  <c:v>16696</c:v>
                </c:pt>
                <c:pt idx="2">
                  <c:v>24595</c:v>
                </c:pt>
                <c:pt idx="3">
                  <c:v>42465</c:v>
                </c:pt>
                <c:pt idx="4">
                  <c:v>57624</c:v>
                </c:pt>
                <c:pt idx="5">
                  <c:v>59220</c:v>
                </c:pt>
              </c:numCache>
            </c:numRef>
          </c:val>
        </c:ser>
        <c:ser>
          <c:idx val="11"/>
          <c:order val="11"/>
          <c:tx>
            <c:strRef>
              <c:f>QUADRO15!$A$18</c:f>
              <c:strCache>
                <c:ptCount val="1"/>
                <c:pt idx="0">
                  <c:v>CONFAGRI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QUADRO15!$B$18:$G$18</c:f>
              <c:numCache>
                <c:formatCode>#,##0</c:formatCode>
                <c:ptCount val="6"/>
                <c:pt idx="0">
                  <c:v>6176</c:v>
                </c:pt>
                <c:pt idx="1">
                  <c:v>19675</c:v>
                </c:pt>
                <c:pt idx="2">
                  <c:v>27211</c:v>
                </c:pt>
                <c:pt idx="3">
                  <c:v>45090</c:v>
                </c:pt>
                <c:pt idx="4">
                  <c:v>59516</c:v>
                </c:pt>
                <c:pt idx="5">
                  <c:v>61015</c:v>
                </c:pt>
              </c:numCache>
            </c:numRef>
          </c:val>
        </c:ser>
        <c:ser>
          <c:idx val="12"/>
          <c:order val="12"/>
          <c:tx>
            <c:strRef>
              <c:f>QUADRO15!$A$19</c:f>
              <c:strCache>
                <c:ptCount val="1"/>
                <c:pt idx="0">
                  <c:v>IFAP</c:v>
                </c:pt>
              </c:strCache>
            </c:strRef>
          </c:tx>
          <c:invertIfNegative val="0"/>
          <c:cat>
            <c:strRef>
              <c:f>QUADRO15!$B$5:$G$6</c:f>
              <c:strCache>
                <c:ptCount val="6"/>
                <c:pt idx="0">
                  <c:v>01-02-2020 A 23-02-2020</c:v>
                </c:pt>
                <c:pt idx="1">
                  <c:v>01-02-2020 A 29-03-2020</c:v>
                </c:pt>
                <c:pt idx="2">
                  <c:v>01-02-2020 A 26-04-2020</c:v>
                </c:pt>
                <c:pt idx="3">
                  <c:v>01-02-2020 A 31-05-2020</c:v>
                </c:pt>
                <c:pt idx="4">
                  <c:v>01-02-2020 A 28-06-2020</c:v>
                </c:pt>
                <c:pt idx="5">
                  <c:v>01-02-2020 A 10-07-2020</c:v>
                </c:pt>
              </c:strCache>
            </c:strRef>
          </c:cat>
          <c:val>
            <c:numRef>
              <c:f>QUADRO15!$B$19:$G$19</c:f>
              <c:numCache>
                <c:formatCode>#,##0</c:formatCode>
                <c:ptCount val="6"/>
                <c:pt idx="0">
                  <c:v>5</c:v>
                </c:pt>
                <c:pt idx="1">
                  <c:v>9</c:v>
                </c:pt>
                <c:pt idx="2">
                  <c:v>12</c:v>
                </c:pt>
                <c:pt idx="3">
                  <c:v>12</c:v>
                </c:pt>
                <c:pt idx="4">
                  <c:v>15</c:v>
                </c:pt>
                <c:pt idx="5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383872"/>
        <c:axId val="145348800"/>
      </c:barChart>
      <c:catAx>
        <c:axId val="146383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45348800"/>
        <c:crosses val="autoZero"/>
        <c:auto val="1"/>
        <c:lblAlgn val="ctr"/>
        <c:lblOffset val="100"/>
        <c:noMultiLvlLbl val="0"/>
      </c:catAx>
      <c:valAx>
        <c:axId val="1453488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6383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QUADRO17!$AA$1</c:f>
          <c:strCache>
            <c:ptCount val="1"/>
            <c:pt idx="0">
              <c:v>GRÁFICO 26 - COMPARAÇÃO DO N.º DE ATENDIMENTOS DO PARCELÁRIO - PU2020/PU2019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7.7087371837875271E-2"/>
          <c:y val="0.23101643302339145"/>
          <c:w val="0.82661301405373044"/>
          <c:h val="0.6509587851906109"/>
        </c:manualLayout>
      </c:layout>
      <c:lineChart>
        <c:grouping val="standard"/>
        <c:varyColors val="0"/>
        <c:ser>
          <c:idx val="0"/>
          <c:order val="0"/>
          <c:tx>
            <c:strRef>
              <c:f>QUADRO17!$A$5</c:f>
              <c:strCache>
                <c:ptCount val="1"/>
                <c:pt idx="0">
                  <c:v>2019</c:v>
                </c:pt>
              </c:strCache>
            </c:strRef>
          </c:tx>
          <c:dLbls>
            <c:dLbl>
              <c:idx val="0"/>
              <c:layout>
                <c:manualLayout>
                  <c:x val="9.3333322323474917E-3"/>
                  <c:y val="3.092094108391489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112443880687266E-2"/>
                  <c:y val="4.7881069129924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QUADRO17!$B$4:$G$4</c:f>
              <c:strCache>
                <c:ptCount val="6"/>
                <c:pt idx="0">
                  <c:v>Até 24-02-2019 e  23-02-2020</c:v>
                </c:pt>
                <c:pt idx="1">
                  <c:v>Até 31-03-2019 e  29-03-2020</c:v>
                </c:pt>
                <c:pt idx="2">
                  <c:v>Até 28-04-2019 e  26-04-2020</c:v>
                </c:pt>
                <c:pt idx="3">
                  <c:v>Até  31-05-2019 e 31-05-2020</c:v>
                </c:pt>
                <c:pt idx="4">
                  <c:v>Até 28-06-2020</c:v>
                </c:pt>
                <c:pt idx="5">
                  <c:v>Até 10-07-2020</c:v>
                </c:pt>
              </c:strCache>
            </c:strRef>
          </c:cat>
          <c:val>
            <c:numRef>
              <c:f>QUADRO17!$B$5:$G$5</c:f>
              <c:numCache>
                <c:formatCode>#,##0</c:formatCode>
                <c:ptCount val="6"/>
                <c:pt idx="0">
                  <c:v>14545</c:v>
                </c:pt>
                <c:pt idx="1">
                  <c:v>56044</c:v>
                </c:pt>
                <c:pt idx="2">
                  <c:v>104755</c:v>
                </c:pt>
                <c:pt idx="3">
                  <c:v>132880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QUADRO17!$A$6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1"/>
              <c:layout>
                <c:manualLayout>
                  <c:x val="-3.8108698208888708E-2"/>
                  <c:y val="-5.4771680671698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QUADRO17!$B$4:$G$4</c:f>
              <c:strCache>
                <c:ptCount val="6"/>
                <c:pt idx="0">
                  <c:v>Até 24-02-2019 e  23-02-2020</c:v>
                </c:pt>
                <c:pt idx="1">
                  <c:v>Até 31-03-2019 e  29-03-2020</c:v>
                </c:pt>
                <c:pt idx="2">
                  <c:v>Até 28-04-2019 e  26-04-2020</c:v>
                </c:pt>
                <c:pt idx="3">
                  <c:v>Até  31-05-2019 e 31-05-2020</c:v>
                </c:pt>
                <c:pt idx="4">
                  <c:v>Até 28-06-2020</c:v>
                </c:pt>
                <c:pt idx="5">
                  <c:v>Até 10-07-2020</c:v>
                </c:pt>
              </c:strCache>
            </c:strRef>
          </c:cat>
          <c:val>
            <c:numRef>
              <c:f>QUADRO17!$B$6:$G$6</c:f>
              <c:numCache>
                <c:formatCode>#,##0</c:formatCode>
                <c:ptCount val="6"/>
                <c:pt idx="0">
                  <c:v>13234</c:v>
                </c:pt>
                <c:pt idx="1">
                  <c:v>39502</c:v>
                </c:pt>
                <c:pt idx="2">
                  <c:v>53642</c:v>
                </c:pt>
                <c:pt idx="3">
                  <c:v>85849</c:v>
                </c:pt>
                <c:pt idx="4">
                  <c:v>111913</c:v>
                </c:pt>
                <c:pt idx="5">
                  <c:v>115423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7536"/>
        <c:axId val="146728640"/>
      </c:lineChart>
      <c:catAx>
        <c:axId val="146177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46728640"/>
        <c:crosses val="autoZero"/>
        <c:auto val="1"/>
        <c:lblAlgn val="ctr"/>
        <c:lblOffset val="100"/>
        <c:noMultiLvlLbl val="0"/>
      </c:catAx>
      <c:valAx>
        <c:axId val="146728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6177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GRÁFICO03!$AA$1</c:f>
          <c:strCache>
            <c:ptCount val="1"/>
            <c:pt idx="0">
              <c:v>GRÁFICO 3 - ÁREAS (HA), POR AJUDA / APOIO
PU2020/PU2019 - CONTINENTE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CONTINENTE'!$F$8,'QUADRO01 - CONTINENTE'!$J$8)</c:f>
              <c:numCache>
                <c:formatCode>#,##0</c:formatCode>
                <c:ptCount val="2"/>
                <c:pt idx="0">
                  <c:v>2959837.47</c:v>
                </c:pt>
                <c:pt idx="1">
                  <c:v>2942449.03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CONTINENTE'!$F$10,'QUADRO01 - CONTINENTE'!$J$10)</c:f>
              <c:numCache>
                <c:formatCode>#,##0</c:formatCode>
                <c:ptCount val="2"/>
                <c:pt idx="0">
                  <c:v>115835.07</c:v>
                </c:pt>
                <c:pt idx="1">
                  <c:v>126468.02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CONTINENTE'!$F$12,'QUADRO01 - CONTINENTE'!$J$12)</c:f>
              <c:numCache>
                <c:formatCode>#,##0</c:formatCode>
                <c:ptCount val="2"/>
                <c:pt idx="0">
                  <c:v>2742252.07</c:v>
                </c:pt>
                <c:pt idx="1">
                  <c:v>2708723.89</c:v>
                </c:pt>
              </c:numCache>
            </c:numRef>
          </c:val>
        </c:ser>
        <c:ser>
          <c:idx val="4"/>
          <c:order val="3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CONTINENTE'!$F$19,'QUADRO01 - CONTINENTE'!$J$19)</c:f>
              <c:numCache>
                <c:formatCode>#,##0</c:formatCode>
                <c:ptCount val="2"/>
                <c:pt idx="0">
                  <c:v>10560.15</c:v>
                </c:pt>
                <c:pt idx="1">
                  <c:v>11181.21</c:v>
                </c:pt>
              </c:numCache>
            </c:numRef>
          </c:val>
        </c:ser>
        <c:ser>
          <c:idx val="5"/>
          <c:order val="4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CONTINENTE'!$F$20,'QUADRO01 - CONTINENTE'!$J$20)</c:f>
              <c:numCache>
                <c:formatCode>#,##0</c:formatCode>
                <c:ptCount val="2"/>
                <c:pt idx="0">
                  <c:v>39083.17</c:v>
                </c:pt>
                <c:pt idx="1">
                  <c:v>39874</c:v>
                </c:pt>
              </c:numCache>
            </c:numRef>
          </c:val>
        </c:ser>
        <c:ser>
          <c:idx val="6"/>
          <c:order val="5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CONTINENTE'!$F$21,'QUADRO01 - CONTINENTE'!$J$21)</c:f>
              <c:numCache>
                <c:formatCode>#,##0</c:formatCode>
                <c:ptCount val="2"/>
                <c:pt idx="0">
                  <c:v>16492.169999999998</c:v>
                </c:pt>
                <c:pt idx="1">
                  <c:v>31268.94</c:v>
                </c:pt>
              </c:numCache>
            </c:numRef>
          </c:val>
        </c:ser>
        <c:ser>
          <c:idx val="7"/>
          <c:order val="6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CONTINENTE'!$F$22,'QUADRO01 - CONTINENTE'!$J$22)</c:f>
              <c:numCache>
                <c:formatCode>#,##0</c:formatCode>
                <c:ptCount val="2"/>
                <c:pt idx="0">
                  <c:v>46.17</c:v>
                </c:pt>
                <c:pt idx="1">
                  <c:v>46.28</c:v>
                </c:pt>
              </c:numCache>
            </c:numRef>
          </c:val>
        </c:ser>
        <c:ser>
          <c:idx val="3"/>
          <c:order val="7"/>
          <c:tx>
            <c:strRef>
              <c:f>'QUADRO01 - CONTINENTE'!$A$23:$B$23</c:f>
              <c:strCache>
                <c:ptCount val="1"/>
                <c:pt idx="0">
                  <c:v>Florestação - PDR2020 Operação 8.1.1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CONTINENTE'!$F$23,'QUADRO01 - CONTINENTE'!$J$23)</c:f>
              <c:numCache>
                <c:formatCode>#,##0</c:formatCode>
                <c:ptCount val="2"/>
                <c:pt idx="0">
                  <c:v>1614.41</c:v>
                </c:pt>
                <c:pt idx="1">
                  <c:v>1189.6500000000001</c:v>
                </c:pt>
              </c:numCache>
            </c:numRef>
          </c:val>
        </c:ser>
        <c:ser>
          <c:idx val="8"/>
          <c:order val="8"/>
          <c:tx>
            <c:strRef>
              <c:f>'QUADRO01 - CONTINENTE'!$A$24:$B$24</c:f>
              <c:strCache>
                <c:ptCount val="1"/>
                <c:pt idx="0">
                  <c:v>Florestação - PDR2020 Operação 8.1.2</c:v>
                </c:pt>
              </c:strCache>
            </c:strRef>
          </c:tx>
          <c:invertIfNegative val="0"/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CONTINENTE'!$F$24,'QUADRO01 - CONTINENTE'!$J$24)</c:f>
              <c:numCache>
                <c:formatCode>#,##0</c:formatCode>
                <c:ptCount val="2"/>
                <c:pt idx="0">
                  <c:v>884.04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39412480"/>
        <c:axId val="132487936"/>
      </c:barChart>
      <c:catAx>
        <c:axId val="139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487936"/>
        <c:crosses val="autoZero"/>
        <c:auto val="1"/>
        <c:lblAlgn val="ctr"/>
        <c:lblOffset val="100"/>
        <c:noMultiLvlLbl val="0"/>
      </c:catAx>
      <c:valAx>
        <c:axId val="13248793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394124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GRÁFICO03!$AA$2</c:f>
          <c:strCache>
            <c:ptCount val="1"/>
            <c:pt idx="0">
              <c:v>GRÁFICO 3 - ÁREAS (HA), POR AJUDA / APOIO
PU2020/PU2019 - MADEIRA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'QUADRO01 - MADEIRA'!$A$8:$B$8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MADEIRA'!$F$8,'QUADRO01 - MADEIRA'!$J$8)</c:f>
              <c:numCache>
                <c:formatCode>#,##0</c:formatCode>
                <c:ptCount val="2"/>
                <c:pt idx="0">
                  <c:v>3175.67</c:v>
                </c:pt>
                <c:pt idx="1">
                  <c:v>3395.55</c:v>
                </c:pt>
              </c:numCache>
            </c:numRef>
          </c:val>
        </c:ser>
        <c:ser>
          <c:idx val="4"/>
          <c:order val="1"/>
          <c:tx>
            <c:strRef>
              <c:f>'QUADRO01 - MADEIRA'!$A$16:$B$16</c:f>
              <c:strCache>
                <c:ptCount val="1"/>
                <c:pt idx="0">
                  <c:v>POSEI - Medida 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MADEIRA'!$F$16,'QUADRO01 - MADEIRA'!$J$16)</c:f>
              <c:numCache>
                <c:formatCode>#,##0</c:formatCode>
                <c:ptCount val="2"/>
                <c:pt idx="0">
                  <c:v>3214.67</c:v>
                </c:pt>
                <c:pt idx="1">
                  <c:v>3433.82</c:v>
                </c:pt>
              </c:numCache>
            </c:numRef>
          </c:val>
        </c:ser>
        <c:ser>
          <c:idx val="5"/>
          <c:order val="2"/>
          <c:tx>
            <c:strRef>
              <c:f>'QUADRO01 - MADEIRA'!$A$17:$B$17</c:f>
              <c:strCache>
                <c:ptCount val="1"/>
                <c:pt idx="0">
                  <c:v>POSEI - Vinha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MADEIRA'!$F$17,'QUADRO01 - MADEIRA'!$J$17)</c:f>
              <c:numCache>
                <c:formatCode>#,##0</c:formatCode>
                <c:ptCount val="2"/>
                <c:pt idx="0">
                  <c:v>319.82</c:v>
                </c:pt>
                <c:pt idx="1">
                  <c:v>344.02</c:v>
                </c:pt>
              </c:numCache>
            </c:numRef>
          </c:val>
        </c:ser>
        <c:ser>
          <c:idx val="6"/>
          <c:order val="3"/>
          <c:tx>
            <c:strRef>
              <c:f>'QUADRO01 - MADEIRA'!$A$18:$B$18</c:f>
              <c:strCache>
                <c:ptCount val="1"/>
                <c:pt idx="0">
                  <c:v>POSEI - Banana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MADEIRA'!$D$20,'QUADRO01 - MADEIRA'!$I$20)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MADEIRA'!$F$18,'QUADRO01 - MADEIRA'!$J$18)</c:f>
              <c:numCache>
                <c:formatCode>#,##0</c:formatCode>
                <c:ptCount val="2"/>
                <c:pt idx="0">
                  <c:v>631.41</c:v>
                </c:pt>
                <c:pt idx="1">
                  <c:v>659.52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39346432"/>
        <c:axId val="132498560"/>
      </c:barChart>
      <c:catAx>
        <c:axId val="1393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498560"/>
        <c:crosses val="autoZero"/>
        <c:auto val="1"/>
        <c:lblAlgn val="ctr"/>
        <c:lblOffset val="100"/>
        <c:noMultiLvlLbl val="0"/>
      </c:catAx>
      <c:valAx>
        <c:axId val="13249856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393464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GRÁFICO04!$AA$1</c:f>
          <c:strCache>
            <c:ptCount val="1"/>
            <c:pt idx="0">
              <c:v>GRÁFICO 4 - MAA - ANIMAIS (CN) DECLARADOS - PU2020/PU2019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CONTINENTE</c:v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('QUADRO01 - CONTINENTE'!$G$13,'QUADRO01 - CONTINENTE'!$K$13)</c:f>
              <c:numCache>
                <c:formatCode>#,##0</c:formatCode>
                <c:ptCount val="2"/>
                <c:pt idx="0">
                  <c:v>66167.28</c:v>
                </c:pt>
                <c:pt idx="1">
                  <c:v>74597.41</c:v>
                </c:pt>
              </c:numCache>
            </c:numRef>
          </c:val>
        </c:ser>
        <c:ser>
          <c:idx val="0"/>
          <c:order val="1"/>
          <c:tx>
            <c:v>MADEIRA</c:v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'QUADRO01 - MADEIRA'!$G$9</c:f>
              <c:numCache>
                <c:formatCode>0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39902976"/>
        <c:axId val="132500864"/>
      </c:barChart>
      <c:catAx>
        <c:axId val="1399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500864"/>
        <c:crosses val="autoZero"/>
        <c:auto val="1"/>
        <c:lblAlgn val="ctr"/>
        <c:lblOffset val="100"/>
        <c:noMultiLvlLbl val="0"/>
      </c:catAx>
      <c:valAx>
        <c:axId val="13250086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39902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GRÁFICO05!$AA$1</c:f>
          <c:strCache>
            <c:ptCount val="1"/>
            <c:pt idx="0">
              <c:v>GRÁFICO 5 - TRANSFERÊNCIAS - N.º DE COMUNICAÇÕES (MODELO T) - PU2020</c:v>
            </c:pt>
          </c:strCache>
        </c:strRef>
      </c:tx>
      <c:layout>
        <c:manualLayout>
          <c:xMode val="edge"/>
          <c:yMode val="edge"/>
          <c:x val="0.15823600174978128"/>
          <c:y val="2.7777777777777776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GRÁFICO05!$M$1:$M$4</c:f>
              <c:strCache>
                <c:ptCount val="4"/>
                <c:pt idx="0">
                  <c:v>RPB</c:v>
                </c:pt>
                <c:pt idx="1">
                  <c:v>RPA</c:v>
                </c:pt>
                <c:pt idx="2">
                  <c:v>MAA</c:v>
                </c:pt>
                <c:pt idx="3">
                  <c:v>FTA</c:v>
                </c:pt>
              </c:strCache>
            </c:strRef>
          </c:cat>
          <c:val>
            <c:numRef>
              <c:f>GRÁFICO05!$N$1:$N$4</c:f>
              <c:numCache>
                <c:formatCode>General</c:formatCode>
                <c:ptCount val="4"/>
                <c:pt idx="0">
                  <c:v>6524</c:v>
                </c:pt>
                <c:pt idx="1">
                  <c:v>1245</c:v>
                </c:pt>
                <c:pt idx="2">
                  <c:v>1145</c:v>
                </c:pt>
                <c:pt idx="3">
                  <c:v>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1"/>
        <c:axId val="143298560"/>
        <c:axId val="132502592"/>
      </c:barChart>
      <c:catAx>
        <c:axId val="1432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502592"/>
        <c:crosses val="autoZero"/>
        <c:auto val="1"/>
        <c:lblAlgn val="ctr"/>
        <c:lblOffset val="100"/>
        <c:noMultiLvlLbl val="0"/>
      </c:catAx>
      <c:valAx>
        <c:axId val="1325025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3298560"/>
        <c:crosses val="autoZero"/>
        <c:crossBetween val="between"/>
        <c:majorUnit val="1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GRÁFICO06!$AA$1</c:f>
          <c:strCache>
            <c:ptCount val="1"/>
            <c:pt idx="0">
              <c:v>GRÁFICO 6 - TRANSFERÊNCIAS - DIREITOS/ÁREA (HA) (MODELO T) - PU2020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GRÁFICO06!$M$1:$M$4</c:f>
              <c:strCache>
                <c:ptCount val="4"/>
                <c:pt idx="0">
                  <c:v>RPB (Direitos)</c:v>
                </c:pt>
                <c:pt idx="1">
                  <c:v>RPA (Direitos)</c:v>
                </c:pt>
                <c:pt idx="2">
                  <c:v>MAA (Área)</c:v>
                </c:pt>
                <c:pt idx="3">
                  <c:v>FTA (Área)</c:v>
                </c:pt>
              </c:strCache>
            </c:strRef>
          </c:cat>
          <c:val>
            <c:numRef>
              <c:f>GRÁFICO06!$N$1:$N$4</c:f>
              <c:numCache>
                <c:formatCode>General</c:formatCode>
                <c:ptCount val="4"/>
                <c:pt idx="0">
                  <c:v>134699.73000000001</c:v>
                </c:pt>
                <c:pt idx="1">
                  <c:v>2405.73</c:v>
                </c:pt>
                <c:pt idx="2">
                  <c:v>20822.099999999999</c:v>
                </c:pt>
                <c:pt idx="3">
                  <c:v>1157.54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1"/>
        <c:axId val="143300608"/>
        <c:axId val="132504320"/>
      </c:barChart>
      <c:catAx>
        <c:axId val="1433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504320"/>
        <c:crosses val="autoZero"/>
        <c:auto val="1"/>
        <c:lblAlgn val="ctr"/>
        <c:lblOffset val="100"/>
        <c:noMultiLvlLbl val="0"/>
      </c:catAx>
      <c:valAx>
        <c:axId val="1325043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3300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GRÁFICO07!$AA$1</c:f>
          <c:strCache>
            <c:ptCount val="1"/>
            <c:pt idx="0">
              <c:v>GRÁFICO 7 - TRANSFERÊNCIAS - N.º DE COMUNICAÇÕES POR TIPO (MODELO T - RPB) - PU2020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Modelo T - RPB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6"/>
              <c:pt idx="0">
                <c:v>Alteração de estatuto jurídico ou denominação</c:v>
              </c:pt>
              <c:pt idx="1">
                <c:v>Definitiva</c:v>
              </c:pt>
              <c:pt idx="2">
                <c:v>Fusão</c:v>
              </c:pt>
              <c:pt idx="3">
                <c:v>Herança</c:v>
              </c:pt>
              <c:pt idx="4">
                <c:v>Temporária  (RPB)</c:v>
              </c:pt>
              <c:pt idx="5">
                <c:v>0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5174</c:v>
              </c:pt>
              <c:pt idx="2">
                <c:v>2</c:v>
              </c:pt>
              <c:pt idx="3">
                <c:v>1261</c:v>
              </c:pt>
              <c:pt idx="4">
                <c:v>75</c:v>
              </c:pt>
              <c:pt idx="5">
                <c:v>6524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63936"/>
        <c:axId val="143548992"/>
      </c:barChart>
      <c:catAx>
        <c:axId val="1434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548992"/>
        <c:crosses val="autoZero"/>
        <c:auto val="1"/>
        <c:lblAlgn val="ctr"/>
        <c:lblOffset val="100"/>
        <c:tickLblSkip val="1"/>
        <c:noMultiLvlLbl val="0"/>
      </c:catAx>
      <c:valAx>
        <c:axId val="1435489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3463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7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hyperlink" Target="#Indice!A1"/><Relationship Id="rId1" Type="http://schemas.openxmlformats.org/officeDocument/2006/relationships/chart" Target="../charts/chart9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hyperlink" Target="#Indice!A1"/><Relationship Id="rId1" Type="http://schemas.openxmlformats.org/officeDocument/2006/relationships/chart" Target="../charts/chart13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hyperlink" Target="#Indice!A1"/><Relationship Id="rId4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7" Type="http://schemas.openxmlformats.org/officeDocument/2006/relationships/hyperlink" Target="#Indice!A1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Indice!A1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4705350</xdr:colOff>
      <xdr:row>0</xdr:row>
      <xdr:rowOff>47625</xdr:rowOff>
    </xdr:from>
    <xdr:to>
      <xdr:col>2</xdr:col>
      <xdr:colOff>5248275</xdr:colOff>
      <xdr:row>1</xdr:row>
      <xdr:rowOff>71157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5705475" y="47625"/>
          <a:ext cx="542925" cy="185457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7</xdr:col>
      <xdr:colOff>264583</xdr:colOff>
      <xdr:row>0</xdr:row>
      <xdr:rowOff>0</xdr:rowOff>
    </xdr:from>
    <xdr:to>
      <xdr:col>7</xdr:col>
      <xdr:colOff>807508</xdr:colOff>
      <xdr:row>1</xdr:row>
      <xdr:rowOff>0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108479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317501</xdr:colOff>
      <xdr:row>0</xdr:row>
      <xdr:rowOff>0</xdr:rowOff>
    </xdr:from>
    <xdr:to>
      <xdr:col>7</xdr:col>
      <xdr:colOff>860426</xdr:colOff>
      <xdr:row>1</xdr:row>
      <xdr:rowOff>0</xdr:rowOff>
    </xdr:to>
    <xdr:sp macro="" textlink="">
      <xdr:nvSpPr>
        <xdr:cNvPr id="8" name="CaixaDeTexto 7">
          <a:hlinkClick xmlns:r="http://schemas.openxmlformats.org/officeDocument/2006/relationships" r:id="rId1"/>
        </xdr:cNvPr>
        <xdr:cNvSpPr txBox="1"/>
      </xdr:nvSpPr>
      <xdr:spPr>
        <a:xfrm>
          <a:off x="11027834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306917</xdr:colOff>
      <xdr:row>0</xdr:row>
      <xdr:rowOff>0</xdr:rowOff>
    </xdr:from>
    <xdr:to>
      <xdr:col>7</xdr:col>
      <xdr:colOff>849842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172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317500</xdr:colOff>
      <xdr:row>0</xdr:row>
      <xdr:rowOff>0</xdr:rowOff>
    </xdr:from>
    <xdr:to>
      <xdr:col>7</xdr:col>
      <xdr:colOff>860425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27833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57150</xdr:rowOff>
    </xdr:from>
    <xdr:to>
      <xdr:col>4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2768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57150</xdr:rowOff>
    </xdr:from>
    <xdr:to>
      <xdr:col>4</xdr:col>
      <xdr:colOff>628650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1150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5506570</xdr:colOff>
      <xdr:row>0</xdr:row>
      <xdr:rowOff>112619</xdr:rowOff>
    </xdr:from>
    <xdr:to>
      <xdr:col>3</xdr:col>
      <xdr:colOff>86845</xdr:colOff>
      <xdr:row>1</xdr:row>
      <xdr:rowOff>141194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5773270" y="112619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28575</xdr:rowOff>
    </xdr:from>
    <xdr:to>
      <xdr:col>5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28575</xdr:rowOff>
    </xdr:from>
    <xdr:to>
      <xdr:col>3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19050</xdr:rowOff>
    </xdr:from>
    <xdr:to>
      <xdr:col>4</xdr:col>
      <xdr:colOff>581025</xdr:colOff>
      <xdr:row>1</xdr:row>
      <xdr:rowOff>19050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817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28575</xdr:rowOff>
    </xdr:from>
    <xdr:to>
      <xdr:col>4</xdr:col>
      <xdr:colOff>609600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055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28574</xdr:rowOff>
    </xdr:from>
    <xdr:to>
      <xdr:col>7</xdr:col>
      <xdr:colOff>666750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0</xdr:row>
      <xdr:rowOff>19050</xdr:rowOff>
    </xdr:from>
    <xdr:to>
      <xdr:col>9</xdr:col>
      <xdr:colOff>628650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57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7</xdr:col>
      <xdr:colOff>657225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0</xdr:row>
      <xdr:rowOff>47625</xdr:rowOff>
    </xdr:from>
    <xdr:to>
      <xdr:col>9</xdr:col>
      <xdr:colOff>590550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1982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19049</xdr:rowOff>
    </xdr:from>
    <xdr:to>
      <xdr:col>14</xdr:col>
      <xdr:colOff>19050</xdr:colOff>
      <xdr:row>27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19050</xdr:rowOff>
    </xdr:from>
    <xdr:to>
      <xdr:col>9</xdr:col>
      <xdr:colOff>609600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55</xdr:row>
      <xdr:rowOff>0</xdr:rowOff>
    </xdr:from>
    <xdr:to>
      <xdr:col>14</xdr:col>
      <xdr:colOff>19050</xdr:colOff>
      <xdr:row>78</xdr:row>
      <xdr:rowOff>76201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9525</xdr:rowOff>
    </xdr:from>
    <xdr:to>
      <xdr:col>14</xdr:col>
      <xdr:colOff>19050</xdr:colOff>
      <xdr:row>103</xdr:row>
      <xdr:rowOff>85726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14</xdr:col>
      <xdr:colOff>19050</xdr:colOff>
      <xdr:row>53</xdr:row>
      <xdr:rowOff>76201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47624</xdr:rowOff>
    </xdr:from>
    <xdr:to>
      <xdr:col>7</xdr:col>
      <xdr:colOff>657226</xdr:colOff>
      <xdr:row>23</xdr:row>
      <xdr:rowOff>161924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28575</xdr:rowOff>
    </xdr:from>
    <xdr:to>
      <xdr:col>9</xdr:col>
      <xdr:colOff>609600</xdr:colOff>
      <xdr:row>1</xdr:row>
      <xdr:rowOff>57150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50</xdr:row>
      <xdr:rowOff>0</xdr:rowOff>
    </xdr:from>
    <xdr:to>
      <xdr:col>7</xdr:col>
      <xdr:colOff>666750</xdr:colOff>
      <xdr:row>73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7</xdr:col>
      <xdr:colOff>666750</xdr:colOff>
      <xdr:row>99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7</xdr:col>
      <xdr:colOff>657226</xdr:colOff>
      <xdr:row>48</xdr:row>
      <xdr:rowOff>114300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8</xdr:col>
      <xdr:colOff>0</xdr:colOff>
      <xdr:row>24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676275</xdr:colOff>
      <xdr:row>0</xdr:row>
      <xdr:rowOff>47625</xdr:rowOff>
    </xdr:from>
    <xdr:to>
      <xdr:col>9</xdr:col>
      <xdr:colOff>533400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16267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604500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575925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685799</xdr:colOff>
      <xdr:row>32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13</xdr:row>
      <xdr:rowOff>9525</xdr:rowOff>
    </xdr:from>
    <xdr:to>
      <xdr:col>16</xdr:col>
      <xdr:colOff>485774</xdr:colOff>
      <xdr:row>32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0</xdr:row>
      <xdr:rowOff>19050</xdr:rowOff>
    </xdr:from>
    <xdr:to>
      <xdr:col>8</xdr:col>
      <xdr:colOff>590550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638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16</xdr:col>
      <xdr:colOff>371474</xdr:colOff>
      <xdr:row>32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0</xdr:row>
      <xdr:rowOff>19050</xdr:rowOff>
    </xdr:from>
    <xdr:to>
      <xdr:col>7</xdr:col>
      <xdr:colOff>666750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1341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33</xdr:row>
      <xdr:rowOff>0</xdr:rowOff>
    </xdr:from>
    <xdr:to>
      <xdr:col>7</xdr:col>
      <xdr:colOff>476249</xdr:colOff>
      <xdr:row>52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33</xdr:row>
      <xdr:rowOff>0</xdr:rowOff>
    </xdr:from>
    <xdr:to>
      <xdr:col>16</xdr:col>
      <xdr:colOff>371474</xdr:colOff>
      <xdr:row>52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13</xdr:row>
      <xdr:rowOff>0</xdr:rowOff>
    </xdr:from>
    <xdr:to>
      <xdr:col>16</xdr:col>
      <xdr:colOff>552449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0</xdr:row>
      <xdr:rowOff>28575</xdr:rowOff>
    </xdr:from>
    <xdr:to>
      <xdr:col>7</xdr:col>
      <xdr:colOff>619125</xdr:colOff>
      <xdr:row>1</xdr:row>
      <xdr:rowOff>28575</xdr:rowOff>
    </xdr:to>
    <xdr:sp macro="" textlink="">
      <xdr:nvSpPr>
        <xdr:cNvPr id="4" name="CaixaDeTexto 3">
          <a:hlinkClick xmlns:r="http://schemas.openxmlformats.org/officeDocument/2006/relationships" r:id="rId3"/>
        </xdr:cNvPr>
        <xdr:cNvSpPr txBox="1"/>
      </xdr:nvSpPr>
      <xdr:spPr>
        <a:xfrm>
          <a:off x="60864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33</xdr:row>
      <xdr:rowOff>0</xdr:rowOff>
    </xdr:from>
    <xdr:to>
      <xdr:col>7</xdr:col>
      <xdr:colOff>476249</xdr:colOff>
      <xdr:row>52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180975</xdr:colOff>
      <xdr:row>32</xdr:row>
      <xdr:rowOff>180975</xdr:rowOff>
    </xdr:from>
    <xdr:to>
      <xdr:col>16</xdr:col>
      <xdr:colOff>552449</xdr:colOff>
      <xdr:row>51</xdr:row>
      <xdr:rowOff>180975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800100</xdr:colOff>
      <xdr:row>14</xdr:row>
      <xdr:rowOff>0</xdr:rowOff>
    </xdr:from>
    <xdr:to>
      <xdr:col>16</xdr:col>
      <xdr:colOff>295274</xdr:colOff>
      <xdr:row>33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7</xdr:col>
      <xdr:colOff>409574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800100</xdr:colOff>
      <xdr:row>34</xdr:row>
      <xdr:rowOff>0</xdr:rowOff>
    </xdr:from>
    <xdr:to>
      <xdr:col>16</xdr:col>
      <xdr:colOff>295274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7</xdr:col>
      <xdr:colOff>409574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95250</xdr:colOff>
      <xdr:row>0</xdr:row>
      <xdr:rowOff>28575</xdr:rowOff>
    </xdr:from>
    <xdr:to>
      <xdr:col>8</xdr:col>
      <xdr:colOff>638175</xdr:colOff>
      <xdr:row>1</xdr:row>
      <xdr:rowOff>28575</xdr:rowOff>
    </xdr:to>
    <xdr:sp macro="" textlink="">
      <xdr:nvSpPr>
        <xdr:cNvPr id="8" name="CaixaDeTexto 7">
          <a:hlinkClick xmlns:r="http://schemas.openxmlformats.org/officeDocument/2006/relationships" r:id="rId5"/>
        </xdr:cNvPr>
        <xdr:cNvSpPr txBox="1"/>
      </xdr:nvSpPr>
      <xdr:spPr>
        <a:xfrm>
          <a:off x="70485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14</xdr:row>
      <xdr:rowOff>9525</xdr:rowOff>
    </xdr:from>
    <xdr:to>
      <xdr:col>16</xdr:col>
      <xdr:colOff>552449</xdr:colOff>
      <xdr:row>33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8</xdr:col>
      <xdr:colOff>76199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</xdr:colOff>
      <xdr:row>14</xdr:row>
      <xdr:rowOff>9525</xdr:rowOff>
    </xdr:from>
    <xdr:to>
      <xdr:col>25</xdr:col>
      <xdr:colOff>438149</xdr:colOff>
      <xdr:row>33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257175</xdr:colOff>
      <xdr:row>34</xdr:row>
      <xdr:rowOff>0</xdr:rowOff>
    </xdr:from>
    <xdr:to>
      <xdr:col>16</xdr:col>
      <xdr:colOff>561974</xdr:colOff>
      <xdr:row>53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8</xdr:col>
      <xdr:colOff>76199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85725</xdr:colOff>
      <xdr:row>34</xdr:row>
      <xdr:rowOff>0</xdr:rowOff>
    </xdr:from>
    <xdr:to>
      <xdr:col>25</xdr:col>
      <xdr:colOff>457199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47625</xdr:colOff>
      <xdr:row>0</xdr:row>
      <xdr:rowOff>9525</xdr:rowOff>
    </xdr:from>
    <xdr:to>
      <xdr:col>10</xdr:col>
      <xdr:colOff>590550</xdr:colOff>
      <xdr:row>1</xdr:row>
      <xdr:rowOff>9525</xdr:rowOff>
    </xdr:to>
    <xdr:sp macro="" textlink="">
      <xdr:nvSpPr>
        <xdr:cNvPr id="8" name="CaixaDeTexto 7">
          <a:hlinkClick xmlns:r="http://schemas.openxmlformats.org/officeDocument/2006/relationships" r:id="rId7"/>
        </xdr:cNvPr>
        <xdr:cNvSpPr txBox="1"/>
      </xdr:nvSpPr>
      <xdr:spPr>
        <a:xfrm>
          <a:off x="789622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0</xdr:rowOff>
    </xdr:from>
    <xdr:to>
      <xdr:col>8</xdr:col>
      <xdr:colOff>628650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04850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28575</xdr:rowOff>
    </xdr:from>
    <xdr:to>
      <xdr:col>4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0389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76200</xdr:rowOff>
    </xdr:from>
    <xdr:to>
      <xdr:col>17</xdr:col>
      <xdr:colOff>180975</xdr:colOff>
      <xdr:row>40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</xdr:colOff>
      <xdr:row>0</xdr:row>
      <xdr:rowOff>19050</xdr:rowOff>
    </xdr:from>
    <xdr:to>
      <xdr:col>14</xdr:col>
      <xdr:colOff>619125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6774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250032</xdr:colOff>
      <xdr:row>0</xdr:row>
      <xdr:rowOff>59532</xdr:rowOff>
    </xdr:from>
    <xdr:to>
      <xdr:col>10</xdr:col>
      <xdr:colOff>792957</xdr:colOff>
      <xdr:row>0</xdr:row>
      <xdr:rowOff>250032</xdr:rowOff>
    </xdr:to>
    <xdr:sp macro="" textlink="">
      <xdr:nvSpPr>
        <xdr:cNvPr id="6" name="CaixaDeTexto 5">
          <a:hlinkClick xmlns:r="http://schemas.openxmlformats.org/officeDocument/2006/relationships" r:id="rId1"/>
        </xdr:cNvPr>
        <xdr:cNvSpPr txBox="1"/>
      </xdr:nvSpPr>
      <xdr:spPr>
        <a:xfrm>
          <a:off x="9822657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19050</xdr:rowOff>
    </xdr:from>
    <xdr:to>
      <xdr:col>7</xdr:col>
      <xdr:colOff>628650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6772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</xdr:row>
      <xdr:rowOff>28574</xdr:rowOff>
    </xdr:from>
    <xdr:to>
      <xdr:col>5</xdr:col>
      <xdr:colOff>0</xdr:colOff>
      <xdr:row>29</xdr:row>
      <xdr:rowOff>152399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619125</xdr:colOff>
      <xdr:row>1</xdr:row>
      <xdr:rowOff>28575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2868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9525</xdr:rowOff>
    </xdr:from>
    <xdr:to>
      <xdr:col>8</xdr:col>
      <xdr:colOff>752475</xdr:colOff>
      <xdr:row>1</xdr:row>
      <xdr:rowOff>9525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22007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0</xdr:rowOff>
    </xdr:from>
    <xdr:to>
      <xdr:col>7</xdr:col>
      <xdr:colOff>619125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1720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19050</xdr:rowOff>
    </xdr:from>
    <xdr:to>
      <xdr:col>5</xdr:col>
      <xdr:colOff>609600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49244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oneCellAnchor>
    <xdr:from>
      <xdr:col>0</xdr:col>
      <xdr:colOff>619125</xdr:colOff>
      <xdr:row>17</xdr:row>
      <xdr:rowOff>238125</xdr:rowOff>
    </xdr:from>
    <xdr:ext cx="376257" cy="248851"/>
    <xdr:sp macro="" textlink="">
      <xdr:nvSpPr>
        <xdr:cNvPr id="4" name="CaixaDeTexto 3"/>
        <xdr:cNvSpPr txBox="1"/>
      </xdr:nvSpPr>
      <xdr:spPr>
        <a:xfrm>
          <a:off x="619125" y="3333750"/>
          <a:ext cx="376257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1000"/>
            <a:t>***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0</xdr:row>
      <xdr:rowOff>0</xdr:rowOff>
    </xdr:from>
    <xdr:to>
      <xdr:col>6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877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250032</xdr:colOff>
      <xdr:row>0</xdr:row>
      <xdr:rowOff>59532</xdr:rowOff>
    </xdr:from>
    <xdr:to>
      <xdr:col>9</xdr:col>
      <xdr:colOff>792957</xdr:colOff>
      <xdr:row>0</xdr:row>
      <xdr:rowOff>250032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9813132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38100</xdr:rowOff>
    </xdr:from>
    <xdr:to>
      <xdr:col>11</xdr:col>
      <xdr:colOff>676275</xdr:colOff>
      <xdr:row>40</xdr:row>
      <xdr:rowOff>9526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66675</xdr:rowOff>
    </xdr:from>
    <xdr:to>
      <xdr:col>13</xdr:col>
      <xdr:colOff>581025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8953500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38100</xdr:colOff>
      <xdr:row>41</xdr:row>
      <xdr:rowOff>19050</xdr:rowOff>
    </xdr:from>
    <xdr:to>
      <xdr:col>12</xdr:col>
      <xdr:colOff>1</xdr:colOff>
      <xdr:row>80</xdr:row>
      <xdr:rowOff>152401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647700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542925</xdr:colOff>
      <xdr:row>1</xdr:row>
      <xdr:rowOff>104775</xdr:rowOff>
    </xdr:to>
    <xdr:sp macro="" textlink="">
      <xdr:nvSpPr>
        <xdr:cNvPr id="4" name="CaixaDeTexto 3">
          <a:hlinkClick xmlns:r="http://schemas.openxmlformats.org/officeDocument/2006/relationships" r:id="rId2"/>
        </xdr:cNvPr>
        <xdr:cNvSpPr txBox="1"/>
      </xdr:nvSpPr>
      <xdr:spPr>
        <a:xfrm>
          <a:off x="9601200" y="762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41</xdr:row>
      <xdr:rowOff>0</xdr:rowOff>
    </xdr:from>
    <xdr:to>
      <xdr:col>12</xdr:col>
      <xdr:colOff>647700</xdr:colOff>
      <xdr:row>81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66675</xdr:rowOff>
    </xdr:from>
    <xdr:to>
      <xdr:col>9</xdr:col>
      <xdr:colOff>609600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6238875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7</xdr:col>
      <xdr:colOff>666750</xdr:colOff>
      <xdr:row>24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0</xdr:rowOff>
    </xdr:from>
    <xdr:to>
      <xdr:col>7</xdr:col>
      <xdr:colOff>895350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P149"/>
  <sheetViews>
    <sheetView showGridLines="0" tabSelected="1" zoomScale="90" zoomScaleNormal="90" workbookViewId="0"/>
  </sheetViews>
  <sheetFormatPr defaultRowHeight="12.75" x14ac:dyDescent="0.2"/>
  <cols>
    <col min="1" max="1" width="0.625" style="1" customWidth="1"/>
    <col min="2" max="2" width="15.75" style="2" customWidth="1"/>
    <col min="3" max="3" width="0.625" style="2" customWidth="1"/>
    <col min="4" max="4" width="76.125" style="2" customWidth="1"/>
    <col min="5" max="5" width="11.75" style="3" customWidth="1"/>
    <col min="6" max="7" width="9" style="2"/>
    <col min="8" max="8" width="9" style="2" customWidth="1"/>
    <col min="9" max="16384" width="9" style="2"/>
  </cols>
  <sheetData>
    <row r="1" spans="1:5" ht="3" customHeight="1" x14ac:dyDescent="0.2"/>
    <row r="2" spans="1:5" s="7" customFormat="1" ht="18" customHeight="1" x14ac:dyDescent="0.2">
      <c r="A2" s="1"/>
      <c r="B2" s="4" t="s">
        <v>568</v>
      </c>
      <c r="C2" s="5"/>
      <c r="D2" s="5"/>
      <c r="E2" s="6"/>
    </row>
    <row r="3" spans="1:5" s="7" customFormat="1" ht="18" customHeight="1" x14ac:dyDescent="0.2">
      <c r="A3" s="1"/>
      <c r="B3" s="8" t="s">
        <v>410</v>
      </c>
      <c r="C3" s="8"/>
      <c r="D3" s="9"/>
      <c r="E3" s="10"/>
    </row>
    <row r="4" spans="1:5" ht="4.5" customHeight="1" thickBot="1" x14ac:dyDescent="0.25"/>
    <row r="5" spans="1:5" ht="19.5" customHeight="1" thickTop="1" x14ac:dyDescent="0.2">
      <c r="B5" s="366" t="s">
        <v>659</v>
      </c>
      <c r="C5" s="1"/>
      <c r="D5" s="370" t="str">
        <f>Glossário!B4</f>
        <v>GLOSSÁRIO DE SIGLAS</v>
      </c>
      <c r="E5" s="370"/>
    </row>
    <row r="6" spans="1:5" ht="4.5" customHeight="1" thickBot="1" x14ac:dyDescent="0.25">
      <c r="B6" s="366"/>
      <c r="C6" s="1"/>
      <c r="D6" s="12"/>
      <c r="E6" s="13"/>
    </row>
    <row r="7" spans="1:5" ht="19.5" customHeight="1" thickTop="1" x14ac:dyDescent="0.2">
      <c r="B7" s="366"/>
      <c r="C7" s="1"/>
      <c r="D7" s="370" t="str">
        <f>'Nota Introdutória'!C4</f>
        <v>NOTA INTRODUTÓRIA</v>
      </c>
      <c r="E7" s="370"/>
    </row>
    <row r="8" spans="1:5" ht="4.5" customHeight="1" thickBot="1" x14ac:dyDescent="0.25">
      <c r="B8" s="366"/>
      <c r="C8" s="1"/>
      <c r="D8" s="12"/>
      <c r="E8" s="13"/>
    </row>
    <row r="9" spans="1:5" ht="19.5" customHeight="1" thickTop="1" x14ac:dyDescent="0.2">
      <c r="B9" s="366"/>
      <c r="C9" s="1"/>
      <c r="D9" s="370" t="str">
        <f>GRÁFICO01!AA1</f>
        <v>GRÁFICO 1 - NÚMERO DE CANDIDATURAS PU2020/PU2019</v>
      </c>
      <c r="E9" s="370"/>
    </row>
    <row r="10" spans="1:5" ht="4.5" customHeight="1" thickBot="1" x14ac:dyDescent="0.25">
      <c r="B10" s="366"/>
      <c r="C10" s="1"/>
      <c r="D10" s="12"/>
      <c r="E10" s="13"/>
    </row>
    <row r="11" spans="1:5" ht="19.5" customHeight="1" thickTop="1" x14ac:dyDescent="0.2">
      <c r="B11" s="366"/>
      <c r="C11" s="1"/>
      <c r="D11" s="362" t="str">
        <f>'QUADRO01 - CONTINENTE'!A1</f>
        <v>QUADRO 1 - NÚMERO DE CANDIDATURAS, ÁREAS E ANIMAIS DECLARADOS, POR AJUDA/APOIO - PU2020/PU2019</v>
      </c>
      <c r="E11" s="11" t="str">
        <f>'QUADRO01 - CONTINENTE'!A2</f>
        <v>CONTINENTE</v>
      </c>
    </row>
    <row r="12" spans="1:5" ht="2.25" customHeight="1" thickBot="1" x14ac:dyDescent="0.25">
      <c r="B12" s="366"/>
      <c r="C12" s="1"/>
      <c r="D12" s="363"/>
      <c r="E12" s="13"/>
    </row>
    <row r="13" spans="1:5" ht="19.5" customHeight="1" thickTop="1" x14ac:dyDescent="0.2">
      <c r="B13" s="366"/>
      <c r="C13" s="1"/>
      <c r="D13" s="368"/>
      <c r="E13" s="11" t="str">
        <f>'QUADRO01 - MADEIRA'!A2</f>
        <v>MADEIRA</v>
      </c>
    </row>
    <row r="14" spans="1:5" ht="4.5" customHeight="1" thickBot="1" x14ac:dyDescent="0.25">
      <c r="B14" s="366"/>
      <c r="C14" s="1"/>
      <c r="D14" s="12"/>
      <c r="E14" s="13"/>
    </row>
    <row r="15" spans="1:5" ht="19.5" customHeight="1" thickTop="1" x14ac:dyDescent="0.2">
      <c r="B15" s="366"/>
      <c r="C15" s="1"/>
      <c r="D15" s="362" t="str">
        <f>GRÁFICO02!AB1</f>
        <v>GRÁFICO 2 - N.º DE CANDIDATURAS, POR AJUDA / APOIO
PU2020/PU2019</v>
      </c>
      <c r="E15" s="11" t="str">
        <f>GRÁFICO02!$AD$1</f>
        <v>CONTINENTE</v>
      </c>
    </row>
    <row r="16" spans="1:5" ht="2.25" customHeight="1" thickBot="1" x14ac:dyDescent="0.25">
      <c r="B16" s="366"/>
      <c r="C16" s="1"/>
      <c r="D16" s="363"/>
      <c r="E16" s="13"/>
    </row>
    <row r="17" spans="2:5" ht="19.5" customHeight="1" thickTop="1" x14ac:dyDescent="0.2">
      <c r="B17" s="366"/>
      <c r="C17" s="1"/>
      <c r="D17" s="368"/>
      <c r="E17" s="11" t="str">
        <f>GRÁFICO02!$AD$2</f>
        <v>MADEIRA</v>
      </c>
    </row>
    <row r="18" spans="2:5" ht="4.5" customHeight="1" thickBot="1" x14ac:dyDescent="0.25">
      <c r="B18" s="366"/>
      <c r="C18" s="1"/>
      <c r="D18" s="12"/>
      <c r="E18" s="13"/>
    </row>
    <row r="19" spans="2:5" ht="19.5" customHeight="1" thickTop="1" x14ac:dyDescent="0.2">
      <c r="B19" s="366"/>
      <c r="C19" s="1"/>
      <c r="D19" s="362" t="str">
        <f>GRÁFICO03!AB1</f>
        <v>GRÁFICO 3 - ÁREAS (HA), POR AJUDA / APOIO
PU2020/PU2019</v>
      </c>
      <c r="E19" s="11" t="str">
        <f>GRÁFICO03!$AD$1</f>
        <v>CONTINENTE</v>
      </c>
    </row>
    <row r="20" spans="2:5" ht="2.25" customHeight="1" thickBot="1" x14ac:dyDescent="0.25">
      <c r="B20" s="366"/>
      <c r="C20" s="1"/>
      <c r="D20" s="363"/>
      <c r="E20" s="13"/>
    </row>
    <row r="21" spans="2:5" ht="19.5" customHeight="1" thickTop="1" x14ac:dyDescent="0.2">
      <c r="B21" s="366"/>
      <c r="C21" s="1"/>
      <c r="D21" s="368"/>
      <c r="E21" s="11" t="str">
        <f>GRÁFICO03!$AD$2</f>
        <v>MADEIRA</v>
      </c>
    </row>
    <row r="22" spans="2:5" ht="4.5" customHeight="1" thickBot="1" x14ac:dyDescent="0.25">
      <c r="B22" s="366"/>
      <c r="C22" s="1"/>
      <c r="D22" s="12"/>
      <c r="E22" s="13"/>
    </row>
    <row r="23" spans="2:5" ht="19.5" customHeight="1" thickTop="1" x14ac:dyDescent="0.2">
      <c r="B23" s="366"/>
      <c r="C23" s="1"/>
      <c r="D23" s="370" t="str">
        <f>GRÁFICO04!AA1</f>
        <v>GRÁFICO 4 - MAA - ANIMAIS (CN) DECLARADOS - PU2020/PU2019</v>
      </c>
      <c r="E23" s="370"/>
    </row>
    <row r="24" spans="2:5" ht="4.5" customHeight="1" thickBot="1" x14ac:dyDescent="0.25">
      <c r="B24" s="366"/>
      <c r="C24" s="1"/>
      <c r="D24" s="12"/>
      <c r="E24" s="13"/>
    </row>
    <row r="25" spans="2:5" ht="19.5" customHeight="1" thickTop="1" x14ac:dyDescent="0.2">
      <c r="B25" s="366"/>
      <c r="C25" s="1"/>
      <c r="D25" s="362" t="str">
        <f>'QUADRO02 - CONTINENTE'!A1</f>
        <v>QUADRO 2 - NÚMERO DE CANDIDATURAS E ÁREAS (HA) DECLARADAS, POR CULTURA - PU2020</v>
      </c>
      <c r="E25" s="11" t="str">
        <f>'QUADRO02 - CONTINENTE'!A2</f>
        <v>CONTINENTE</v>
      </c>
    </row>
    <row r="26" spans="2:5" ht="2.25" customHeight="1" thickBot="1" x14ac:dyDescent="0.25">
      <c r="B26" s="366"/>
      <c r="C26" s="1"/>
      <c r="D26" s="363"/>
      <c r="E26" s="13"/>
    </row>
    <row r="27" spans="2:5" ht="19.5" customHeight="1" thickTop="1" x14ac:dyDescent="0.2">
      <c r="B27" s="366"/>
      <c r="C27" s="1"/>
      <c r="D27" s="363"/>
      <c r="E27" s="11" t="str">
        <f>'QUADRO02 - MADEIRA'!A2</f>
        <v>MADEIRA</v>
      </c>
    </row>
    <row r="28" spans="2:5" ht="4.5" customHeight="1" thickBot="1" x14ac:dyDescent="0.25">
      <c r="B28" s="366"/>
      <c r="C28" s="1"/>
      <c r="D28" s="363"/>
      <c r="E28" s="13"/>
    </row>
    <row r="29" spans="2:5" ht="19.5" customHeight="1" thickTop="1" x14ac:dyDescent="0.2">
      <c r="B29" s="366"/>
      <c r="C29" s="1"/>
      <c r="D29" s="363"/>
      <c r="E29" s="11" t="s">
        <v>376</v>
      </c>
    </row>
    <row r="30" spans="2:5" ht="4.5" customHeight="1" thickBot="1" x14ac:dyDescent="0.25">
      <c r="B30" s="366"/>
      <c r="C30" s="1"/>
      <c r="D30" s="363"/>
      <c r="E30" s="329"/>
    </row>
    <row r="31" spans="2:5" ht="19.5" customHeight="1" thickTop="1" x14ac:dyDescent="0.2">
      <c r="B31" s="366"/>
      <c r="C31" s="1"/>
      <c r="D31" s="363"/>
      <c r="E31" s="11" t="s">
        <v>540</v>
      </c>
    </row>
    <row r="32" spans="2:5" ht="4.5" customHeight="1" thickBot="1" x14ac:dyDescent="0.25">
      <c r="B32" s="366"/>
      <c r="C32" s="1"/>
      <c r="D32" s="363"/>
      <c r="E32" s="329"/>
    </row>
    <row r="33" spans="2:5" ht="19.5" customHeight="1" thickTop="1" x14ac:dyDescent="0.2">
      <c r="B33" s="366"/>
      <c r="C33" s="1"/>
      <c r="D33" s="363"/>
      <c r="E33" s="11" t="s">
        <v>541</v>
      </c>
    </row>
    <row r="34" spans="2:5" ht="4.5" customHeight="1" thickBot="1" x14ac:dyDescent="0.25">
      <c r="B34" s="366"/>
      <c r="C34" s="1"/>
      <c r="D34" s="363"/>
      <c r="E34" s="329"/>
    </row>
    <row r="35" spans="2:5" ht="19.5" customHeight="1" thickTop="1" x14ac:dyDescent="0.2">
      <c r="B35" s="366"/>
      <c r="C35" s="1"/>
      <c r="D35" s="363"/>
      <c r="E35" s="11" t="s">
        <v>542</v>
      </c>
    </row>
    <row r="36" spans="2:5" ht="4.5" customHeight="1" thickBot="1" x14ac:dyDescent="0.25">
      <c r="B36" s="366"/>
      <c r="C36" s="1"/>
      <c r="D36" s="363"/>
      <c r="E36" s="329"/>
    </row>
    <row r="37" spans="2:5" ht="19.5" customHeight="1" thickTop="1" x14ac:dyDescent="0.2">
      <c r="B37" s="366"/>
      <c r="C37" s="1"/>
      <c r="D37" s="363"/>
      <c r="E37" s="11" t="s">
        <v>543</v>
      </c>
    </row>
    <row r="38" spans="2:5" ht="4.5" customHeight="1" thickBot="1" x14ac:dyDescent="0.25">
      <c r="B38" s="366"/>
      <c r="C38" s="1"/>
      <c r="D38" s="363"/>
      <c r="E38" s="329"/>
    </row>
    <row r="39" spans="2:5" ht="19.5" customHeight="1" thickTop="1" x14ac:dyDescent="0.2">
      <c r="B39" s="366"/>
      <c r="C39" s="1"/>
      <c r="D39" s="363"/>
      <c r="E39" s="11" t="s">
        <v>544</v>
      </c>
    </row>
    <row r="40" spans="2:5" ht="4.5" customHeight="1" thickBot="1" x14ac:dyDescent="0.25">
      <c r="B40" s="366"/>
      <c r="C40" s="1"/>
      <c r="D40" s="363"/>
      <c r="E40" s="329"/>
    </row>
    <row r="41" spans="2:5" ht="19.5" customHeight="1" thickTop="1" x14ac:dyDescent="0.2">
      <c r="B41" s="366"/>
      <c r="C41" s="1"/>
      <c r="D41" s="363"/>
      <c r="E41" s="11" t="s">
        <v>545</v>
      </c>
    </row>
    <row r="42" spans="2:5" ht="4.5" customHeight="1" thickBot="1" x14ac:dyDescent="0.25">
      <c r="B42" s="366"/>
      <c r="C42" s="1"/>
      <c r="D42" s="12"/>
      <c r="E42" s="13"/>
    </row>
    <row r="43" spans="2:5" ht="19.5" customHeight="1" thickTop="1" x14ac:dyDescent="0.2">
      <c r="B43" s="366"/>
      <c r="C43" s="1"/>
      <c r="D43" s="362" t="str">
        <f>'QUADRO03 - CONTINENTE'!A1</f>
        <v>QUADRO 3 - ÁREAS (HA) DOS CEREAIS POR VARIEDADE / FINALIDADE - PU2020</v>
      </c>
      <c r="E43" s="11" t="str">
        <f>'QUADRO03 - CONTINENTE'!A3</f>
        <v>CONTINENTE</v>
      </c>
    </row>
    <row r="44" spans="2:5" ht="2.25" customHeight="1" thickBot="1" x14ac:dyDescent="0.25">
      <c r="B44" s="366"/>
      <c r="C44" s="1"/>
      <c r="D44" s="363"/>
      <c r="E44" s="13"/>
    </row>
    <row r="45" spans="2:5" ht="19.5" customHeight="1" thickTop="1" x14ac:dyDescent="0.2">
      <c r="B45" s="366"/>
      <c r="C45" s="1"/>
      <c r="D45" s="368"/>
      <c r="E45" s="11" t="str">
        <f>'QUADRO03 - MADEIRA'!A3</f>
        <v>MADEIRA</v>
      </c>
    </row>
    <row r="46" spans="2:5" ht="4.5" customHeight="1" thickBot="1" x14ac:dyDescent="0.25">
      <c r="B46" s="366"/>
      <c r="C46" s="1"/>
      <c r="D46" s="12"/>
      <c r="E46" s="13"/>
    </row>
    <row r="47" spans="2:5" ht="19.5" customHeight="1" thickTop="1" x14ac:dyDescent="0.2">
      <c r="B47" s="366"/>
      <c r="C47" s="1"/>
      <c r="D47" s="362" t="str">
        <f>'QUADRO04 - CONTINENTE'!A1</f>
        <v>QUADRO 4 - ÁREAS (HA) DE HORTÍCOLAS POR FINALIDADE - PU2020</v>
      </c>
      <c r="E47" s="11" t="str">
        <f>'QUADRO04 - CONTINENTE'!A2</f>
        <v>CONTINENTE</v>
      </c>
    </row>
    <row r="48" spans="2:5" ht="2.25" customHeight="1" thickBot="1" x14ac:dyDescent="0.25">
      <c r="B48" s="366"/>
      <c r="C48" s="1"/>
      <c r="D48" s="363"/>
      <c r="E48" s="13"/>
    </row>
    <row r="49" spans="2:5" ht="19.5" customHeight="1" thickTop="1" x14ac:dyDescent="0.2">
      <c r="B49" s="366"/>
      <c r="C49" s="1"/>
      <c r="D49" s="368"/>
      <c r="E49" s="11" t="str">
        <f>'QUADRO04 - MADEIRA'!A2</f>
        <v>MADEIRA</v>
      </c>
    </row>
    <row r="50" spans="2:5" ht="4.5" customHeight="1" thickBot="1" x14ac:dyDescent="0.25">
      <c r="B50" s="366"/>
      <c r="C50" s="1"/>
      <c r="D50" s="12"/>
      <c r="E50" s="13"/>
    </row>
    <row r="51" spans="2:5" ht="19.5" customHeight="1" thickTop="1" x14ac:dyDescent="0.2">
      <c r="B51" s="366"/>
      <c r="C51" s="1"/>
      <c r="D51" s="362" t="str">
        <f>'QUADRO05 - CONTINENTE'!A1</f>
        <v>QUADRO 5 - ÁREAS (HA) DE OLIVAL E VINHA POR VARIEDADE / FINALIDADE - PU2020</v>
      </c>
      <c r="E51" s="11" t="str">
        <f>'QUADRO05 - CONTINENTE'!A2</f>
        <v>CONTINENTE</v>
      </c>
    </row>
    <row r="52" spans="2:5" ht="2.25" customHeight="1" thickBot="1" x14ac:dyDescent="0.25">
      <c r="B52" s="366"/>
      <c r="C52" s="1"/>
      <c r="D52" s="363"/>
      <c r="E52" s="13"/>
    </row>
    <row r="53" spans="2:5" ht="19.5" customHeight="1" thickTop="1" x14ac:dyDescent="0.2">
      <c r="B53" s="366"/>
      <c r="C53" s="1"/>
      <c r="D53" s="368"/>
      <c r="E53" s="11" t="str">
        <f>'QUADRO05 - MADEIRA'!A2</f>
        <v>MADEIRA</v>
      </c>
    </row>
    <row r="54" spans="2:5" ht="4.5" customHeight="1" thickBot="1" x14ac:dyDescent="0.25">
      <c r="B54" s="366"/>
      <c r="C54" s="1"/>
      <c r="D54" s="12"/>
      <c r="E54" s="13"/>
    </row>
    <row r="55" spans="2:5" ht="19.5" customHeight="1" thickTop="1" x14ac:dyDescent="0.2">
      <c r="B55" s="366"/>
      <c r="C55" s="1"/>
      <c r="D55" s="370" t="str">
        <f>QUADRO06!A1</f>
        <v>QUADRO 6 - N.º DE CANDIDATURAS E ÁREAS (HA) DECLARADAS, POR CULTURA RPB - PU2020</v>
      </c>
      <c r="E55" s="370"/>
    </row>
    <row r="56" spans="2:5" ht="4.5" customHeight="1" thickBot="1" x14ac:dyDescent="0.25">
      <c r="B56" s="366"/>
      <c r="C56" s="1"/>
      <c r="D56" s="12"/>
      <c r="E56" s="13"/>
    </row>
    <row r="57" spans="2:5" ht="19.5" customHeight="1" thickTop="1" x14ac:dyDescent="0.2">
      <c r="B57" s="366"/>
      <c r="C57" s="1"/>
      <c r="D57" s="370" t="str">
        <f>QUADRO07!A1</f>
        <v>QUADRO 7 - N.º DE CANDIDATURAS E ÁREAS (HA) DECLARADAS, POR CULTURA RPA - PU2020</v>
      </c>
      <c r="E57" s="370"/>
    </row>
    <row r="58" spans="2:5" ht="4.5" customHeight="1" thickBot="1" x14ac:dyDescent="0.25">
      <c r="B58" s="366"/>
      <c r="C58" s="1"/>
      <c r="D58" s="12"/>
      <c r="E58" s="13"/>
    </row>
    <row r="59" spans="2:5" ht="19.5" customHeight="1" thickTop="1" x14ac:dyDescent="0.2">
      <c r="B59" s="366"/>
      <c r="C59" s="1"/>
      <c r="D59" s="370" t="str">
        <f>GRÁFICO05!AA1</f>
        <v>GRÁFICO 5 - TRANSFERÊNCIAS - N.º DE COMUNICAÇÕES (MODELO T) - PU2020</v>
      </c>
      <c r="E59" s="370"/>
    </row>
    <row r="60" spans="2:5" ht="4.5" customHeight="1" thickBot="1" x14ac:dyDescent="0.25">
      <c r="B60" s="366"/>
      <c r="C60" s="1"/>
      <c r="D60" s="12"/>
      <c r="E60" s="13"/>
    </row>
    <row r="61" spans="2:5" ht="19.5" customHeight="1" thickTop="1" x14ac:dyDescent="0.2">
      <c r="B61" s="366"/>
      <c r="C61" s="1"/>
      <c r="D61" s="370" t="str">
        <f>GRÁFICO06!AA1</f>
        <v>GRÁFICO 6 - TRANSFERÊNCIAS - DIREITOS/ÁREA (HA) (MODELO T) - PU2020</v>
      </c>
      <c r="E61" s="370"/>
    </row>
    <row r="62" spans="2:5" ht="4.5" customHeight="1" thickBot="1" x14ac:dyDescent="0.25">
      <c r="B62" s="366"/>
      <c r="C62" s="1"/>
      <c r="D62" s="14"/>
      <c r="E62" s="13"/>
    </row>
    <row r="63" spans="2:5" ht="19.5" customHeight="1" thickTop="1" x14ac:dyDescent="0.2">
      <c r="B63" s="366"/>
      <c r="C63" s="1"/>
      <c r="D63" s="370" t="str">
        <f>GRÁFICO07!AA4</f>
        <v>GRÁFICO 7 - TRANSFERÊNCIAS - N.º DE COMUNICAÇÕES POR TIPO (MODELO T) - PU2020</v>
      </c>
      <c r="E63" s="370"/>
    </row>
    <row r="64" spans="2:5" ht="4.5" customHeight="1" thickBot="1" x14ac:dyDescent="0.25">
      <c r="B64" s="366"/>
      <c r="C64" s="1"/>
      <c r="D64" s="14"/>
      <c r="E64" s="13"/>
    </row>
    <row r="65" spans="2:5" ht="19.5" customHeight="1" thickTop="1" x14ac:dyDescent="0.2">
      <c r="B65" s="366"/>
      <c r="C65" s="1"/>
      <c r="D65" s="370" t="str">
        <f>GRÁFICO08!AA4</f>
        <v>GRÁFICO 8 -  TRANSFERÊNCIAS - DIREITOS POR TIPO (MODELO T) - PU2020</v>
      </c>
      <c r="E65" s="370"/>
    </row>
    <row r="66" spans="2:5" ht="4.5" customHeight="1" thickBot="1" x14ac:dyDescent="0.25">
      <c r="B66" s="366"/>
      <c r="C66" s="1"/>
      <c r="D66" s="14"/>
      <c r="E66" s="13"/>
    </row>
    <row r="67" spans="2:5" ht="19.5" customHeight="1" thickTop="1" x14ac:dyDescent="0.2">
      <c r="B67" s="366"/>
      <c r="C67" s="1"/>
      <c r="D67" s="362" t="str">
        <f>'QUADRO08 - CONTINENTE'!A1</f>
        <v>QUADRO 8 - N.º DE CANDIDATURAS, ÁREAS (HA) E ANIMAIS DECLARADOS, POR MEDIDA MAA - PU2020</v>
      </c>
      <c r="E67" s="11" t="str">
        <f>'QUADRO08 - CONTINENTE'!A3</f>
        <v>CONTINENTE</v>
      </c>
    </row>
    <row r="68" spans="2:5" ht="2.25" customHeight="1" thickBot="1" x14ac:dyDescent="0.25">
      <c r="B68" s="366"/>
      <c r="C68" s="1"/>
      <c r="D68" s="363"/>
      <c r="E68" s="13"/>
    </row>
    <row r="69" spans="2:5" ht="19.5" customHeight="1" thickTop="1" x14ac:dyDescent="0.2">
      <c r="B69" s="366"/>
      <c r="C69" s="1"/>
      <c r="D69" s="368"/>
      <c r="E69" s="11" t="str">
        <f>'QUADRO08 - MADEIRA'!A3</f>
        <v>MADEIRA</v>
      </c>
    </row>
    <row r="70" spans="2:5" ht="4.5" customHeight="1" thickBot="1" x14ac:dyDescent="0.25">
      <c r="B70" s="366"/>
      <c r="C70" s="1"/>
      <c r="D70" s="14"/>
      <c r="E70" s="13"/>
    </row>
    <row r="71" spans="2:5" ht="19.5" customHeight="1" thickTop="1" x14ac:dyDescent="0.2">
      <c r="B71" s="366"/>
      <c r="C71" s="1"/>
      <c r="D71" s="370" t="str">
        <f>QUADRO09!A1</f>
        <v>QUADRO 9 - N.º DE CANDIDATURAS PU E POR REGIÃO - PU2020/PU2019</v>
      </c>
      <c r="E71" s="370"/>
    </row>
    <row r="72" spans="2:5" ht="4.5" customHeight="1" thickBot="1" x14ac:dyDescent="0.25">
      <c r="B72" s="366"/>
      <c r="C72" s="1"/>
      <c r="D72" s="14"/>
      <c r="E72" s="13"/>
    </row>
    <row r="73" spans="2:5" ht="19.5" customHeight="1" thickTop="1" x14ac:dyDescent="0.2">
      <c r="B73" s="366"/>
      <c r="C73" s="1"/>
      <c r="D73" s="370" t="str">
        <f>QUADRO09!AA1</f>
        <v>GRÁFICO 9 - NÚMERO DE CANDIDATURAS PU, POR REGIÃO - PU2020</v>
      </c>
      <c r="E73" s="370"/>
    </row>
    <row r="74" spans="2:5" ht="4.5" customHeight="1" thickBot="1" x14ac:dyDescent="0.25">
      <c r="B74" s="366"/>
      <c r="C74" s="1"/>
      <c r="D74" s="14"/>
      <c r="E74" s="13"/>
    </row>
    <row r="75" spans="2:5" ht="19.5" customHeight="1" thickTop="1" x14ac:dyDescent="0.2">
      <c r="B75" s="366"/>
      <c r="C75" s="1"/>
      <c r="D75" s="370" t="str">
        <f>QUADRO09!AA2</f>
        <v>GRÁFICO 10 - NÚMERO DE CANDIDATURAS PU, POR REGIÃO - PU2019</v>
      </c>
      <c r="E75" s="370"/>
    </row>
    <row r="76" spans="2:5" ht="4.5" customHeight="1" thickBot="1" x14ac:dyDescent="0.25">
      <c r="B76" s="366"/>
      <c r="C76" s="1"/>
      <c r="D76" s="14"/>
      <c r="E76" s="13"/>
    </row>
    <row r="77" spans="2:5" ht="19.5" customHeight="1" thickTop="1" x14ac:dyDescent="0.2">
      <c r="B77" s="366"/>
      <c r="C77" s="1"/>
      <c r="D77" s="370" t="str">
        <f>QUADRO10!A1</f>
        <v>QUADRO 10 - N.º DE CANDIDATURAS RPB, ÁREA (HA) E POR REGIÃO - PU2020</v>
      </c>
      <c r="E77" s="370"/>
    </row>
    <row r="78" spans="2:5" ht="4.5" customHeight="1" thickBot="1" x14ac:dyDescent="0.25">
      <c r="B78" s="366"/>
      <c r="C78" s="1"/>
      <c r="D78" s="14"/>
      <c r="E78" s="13"/>
    </row>
    <row r="79" spans="2:5" ht="19.5" customHeight="1" thickTop="1" x14ac:dyDescent="0.2">
      <c r="B79" s="366"/>
      <c r="C79" s="1"/>
      <c r="D79" s="370" t="str">
        <f>QUADRO10!AA1</f>
        <v>GRÁFICO 11 - NÚMERO DE CANDIDATURAS RPB, POR REGIÃO - PU2020</v>
      </c>
      <c r="E79" s="370"/>
    </row>
    <row r="80" spans="2:5" ht="4.5" customHeight="1" x14ac:dyDescent="0.2">
      <c r="B80" s="366"/>
      <c r="C80" s="1"/>
      <c r="D80" s="14"/>
      <c r="E80" s="13"/>
    </row>
    <row r="81" spans="2:5" ht="19.5" customHeight="1" x14ac:dyDescent="0.2">
      <c r="B81" s="366"/>
      <c r="C81" s="1"/>
      <c r="D81" s="369" t="str">
        <f>QUADRO10!AA3</f>
        <v>GRÁFICO 11a - NÚMERO DE CANDIDATURAS RPB, POR REGIÃO - PU2019</v>
      </c>
      <c r="E81" s="369"/>
    </row>
    <row r="82" spans="2:5" ht="4.5" customHeight="1" thickBot="1" x14ac:dyDescent="0.25">
      <c r="B82" s="366"/>
      <c r="C82" s="1"/>
      <c r="D82" s="14"/>
      <c r="E82" s="13"/>
    </row>
    <row r="83" spans="2:5" ht="19.5" customHeight="1" thickTop="1" x14ac:dyDescent="0.2">
      <c r="B83" s="366"/>
      <c r="C83" s="1"/>
      <c r="D83" s="370" t="str">
        <f>QUADRO10!AA2</f>
        <v>GRÁFICO 12 - ÁREA RPB, POR REGIÃO - PU2020</v>
      </c>
      <c r="E83" s="370"/>
    </row>
    <row r="84" spans="2:5" ht="4.5" customHeight="1" thickBot="1" x14ac:dyDescent="0.25">
      <c r="B84" s="366"/>
      <c r="C84" s="1"/>
      <c r="D84" s="14"/>
      <c r="E84" s="13"/>
    </row>
    <row r="85" spans="2:5" ht="19.5" customHeight="1" thickTop="1" x14ac:dyDescent="0.2">
      <c r="B85" s="366"/>
      <c r="C85" s="1"/>
      <c r="D85" s="370" t="str">
        <f>QUADRO10!AA4</f>
        <v>GRÁFICO 12a - ÁREA RPB, POR REGIÃO - PU2019</v>
      </c>
      <c r="E85" s="370"/>
    </row>
    <row r="86" spans="2:5" ht="4.5" customHeight="1" thickBot="1" x14ac:dyDescent="0.25">
      <c r="B86" s="366"/>
      <c r="C86" s="1"/>
      <c r="D86" s="14"/>
      <c r="E86" s="13"/>
    </row>
    <row r="87" spans="2:5" ht="19.5" customHeight="1" thickTop="1" x14ac:dyDescent="0.2">
      <c r="B87" s="366"/>
      <c r="C87" s="1"/>
      <c r="D87" s="370" t="str">
        <f>QUADRO11!A1</f>
        <v>QUADRO 11 - N.º DE CANDIDATURAS RPA, ÁREA (HA), POR REGIÃO - PU2020</v>
      </c>
      <c r="E87" s="370"/>
    </row>
    <row r="88" spans="2:5" ht="4.5" customHeight="1" thickBot="1" x14ac:dyDescent="0.25">
      <c r="B88" s="366"/>
      <c r="C88" s="1"/>
      <c r="D88" s="14"/>
      <c r="E88" s="13"/>
    </row>
    <row r="89" spans="2:5" ht="19.5" customHeight="1" thickTop="1" x14ac:dyDescent="0.2">
      <c r="B89" s="366"/>
      <c r="C89" s="1"/>
      <c r="D89" s="370" t="str">
        <f>QUADRO11!AA1</f>
        <v>GRÁFICO 13 - NÚMERO DE CANDIDATURAS RPA, POR REGIÃO - PU2020</v>
      </c>
      <c r="E89" s="370"/>
    </row>
    <row r="90" spans="2:5" ht="4.5" customHeight="1" thickBot="1" x14ac:dyDescent="0.25">
      <c r="B90" s="366"/>
      <c r="C90" s="1"/>
      <c r="D90" s="14"/>
      <c r="E90" s="13"/>
    </row>
    <row r="91" spans="2:5" ht="19.5" customHeight="1" thickTop="1" x14ac:dyDescent="0.2">
      <c r="B91" s="366"/>
      <c r="C91" s="1"/>
      <c r="D91" s="370" t="str">
        <f>QUADRO11!AA3</f>
        <v>GRÁFICO 13a - NÚMERO DE CANDIDATURAS RPA, POR REGIÃO - PU2019</v>
      </c>
      <c r="E91" s="370"/>
    </row>
    <row r="92" spans="2:5" ht="4.5" customHeight="1" thickBot="1" x14ac:dyDescent="0.25">
      <c r="B92" s="366"/>
      <c r="C92" s="1"/>
      <c r="D92" s="14"/>
      <c r="E92" s="13"/>
    </row>
    <row r="93" spans="2:5" ht="19.5" customHeight="1" thickTop="1" x14ac:dyDescent="0.2">
      <c r="B93" s="366"/>
      <c r="C93" s="1"/>
      <c r="D93" s="370" t="str">
        <f>QUADRO11!AA2</f>
        <v>GRÁFICO 14 - ÁREA RPA, POR REGIÃO - PU2020</v>
      </c>
      <c r="E93" s="370"/>
    </row>
    <row r="94" spans="2:5" ht="4.5" customHeight="1" thickBot="1" x14ac:dyDescent="0.25">
      <c r="B94" s="366"/>
      <c r="C94" s="1"/>
      <c r="D94" s="14"/>
      <c r="E94" s="13"/>
    </row>
    <row r="95" spans="2:5" ht="19.5" customHeight="1" thickTop="1" x14ac:dyDescent="0.2">
      <c r="B95" s="366"/>
      <c r="C95" s="1"/>
      <c r="D95" s="370" t="str">
        <f>QUADRO11!AA4</f>
        <v>GRÁFICO 14a - ÁREA RPA, POR REGIÃO - PU2019</v>
      </c>
      <c r="E95" s="370"/>
    </row>
    <row r="96" spans="2:5" ht="4.5" customHeight="1" thickBot="1" x14ac:dyDescent="0.25">
      <c r="B96" s="366"/>
      <c r="C96" s="1"/>
      <c r="D96" s="14"/>
      <c r="E96" s="13"/>
    </row>
    <row r="97" spans="2:5" ht="19.5" customHeight="1" thickTop="1" x14ac:dyDescent="0.2">
      <c r="B97" s="366"/>
      <c r="C97" s="1"/>
      <c r="D97" s="370" t="str">
        <f>QUADRO12!A1</f>
        <v>QUADRO 12 - N.º DE CANDIDATURAS MZD, ÁREA (HA) E POR REGIÃO - PU2020/PU2019</v>
      </c>
      <c r="E97" s="370"/>
    </row>
    <row r="98" spans="2:5" ht="4.5" customHeight="1" thickBot="1" x14ac:dyDescent="0.25">
      <c r="B98" s="366"/>
      <c r="C98" s="1"/>
      <c r="D98" s="14"/>
      <c r="E98" s="13"/>
    </row>
    <row r="99" spans="2:5" ht="19.5" customHeight="1" thickTop="1" x14ac:dyDescent="0.2">
      <c r="B99" s="366"/>
      <c r="C99" s="1"/>
      <c r="D99" s="370" t="str">
        <f>QUADRO12!AA1</f>
        <v>GRÁFICO 15 - NÚMERO DE CANDIDATURAS MZD, POR REGIÃO - PU2020</v>
      </c>
      <c r="E99" s="370"/>
    </row>
    <row r="100" spans="2:5" ht="4.5" customHeight="1" thickBot="1" x14ac:dyDescent="0.25">
      <c r="B100" s="366"/>
      <c r="C100" s="1"/>
      <c r="D100" s="14"/>
      <c r="E100" s="13"/>
    </row>
    <row r="101" spans="2:5" ht="19.5" customHeight="1" thickTop="1" x14ac:dyDescent="0.2">
      <c r="B101" s="366"/>
      <c r="C101" s="1"/>
      <c r="D101" s="370" t="str">
        <f>QUADRO12!AA2</f>
        <v>GRÁFICO 16 - ÁREA MZD, POR REGIÃO - PU2020</v>
      </c>
      <c r="E101" s="370"/>
    </row>
    <row r="102" spans="2:5" ht="4.5" customHeight="1" thickBot="1" x14ac:dyDescent="0.25">
      <c r="B102" s="366"/>
      <c r="C102" s="1"/>
      <c r="D102" s="14"/>
      <c r="E102" s="13"/>
    </row>
    <row r="103" spans="2:5" ht="19.5" customHeight="1" thickTop="1" x14ac:dyDescent="0.2">
      <c r="B103" s="366"/>
      <c r="C103" s="1"/>
      <c r="D103" s="370" t="str">
        <f>QUADRO12!AA3</f>
        <v>GRÁFICO 17 - NÚMERO DE CANDIDATURAS MZD, POR REGIÃO - PU2019</v>
      </c>
      <c r="E103" s="370"/>
    </row>
    <row r="104" spans="2:5" ht="4.5" customHeight="1" thickBot="1" x14ac:dyDescent="0.25">
      <c r="B104" s="366"/>
      <c r="C104" s="1"/>
      <c r="D104" s="14"/>
      <c r="E104" s="13"/>
    </row>
    <row r="105" spans="2:5" ht="19.5" customHeight="1" thickTop="1" x14ac:dyDescent="0.2">
      <c r="B105" s="366"/>
      <c r="C105" s="1"/>
      <c r="D105" s="370" t="str">
        <f>QUADRO12!AA4</f>
        <v>GRÁFICO 18 - ÁREA MZD, POR REGIÃO - PU2019</v>
      </c>
      <c r="E105" s="370"/>
    </row>
    <row r="106" spans="2:5" ht="4.5" customHeight="1" thickBot="1" x14ac:dyDescent="0.25">
      <c r="B106" s="366"/>
      <c r="C106" s="1"/>
      <c r="D106" s="14"/>
      <c r="E106" s="13"/>
    </row>
    <row r="107" spans="2:5" ht="19.5" customHeight="1" thickTop="1" x14ac:dyDescent="0.2">
      <c r="B107" s="366"/>
      <c r="C107" s="1"/>
      <c r="D107" s="370" t="str">
        <f>QUADRO13!A1</f>
        <v>QUADRO 13 - N.º DE CANDIDATURAS MAA, ÁREA (HA) E ANIMAIS (CN), POR REGIÃO - PU2020/PU2019</v>
      </c>
      <c r="E107" s="370"/>
    </row>
    <row r="108" spans="2:5" ht="4.5" customHeight="1" thickBot="1" x14ac:dyDescent="0.25">
      <c r="B108" s="366"/>
      <c r="C108" s="1"/>
      <c r="D108" s="14"/>
      <c r="E108" s="13"/>
    </row>
    <row r="109" spans="2:5" ht="19.5" customHeight="1" thickTop="1" x14ac:dyDescent="0.2">
      <c r="B109" s="366"/>
      <c r="C109" s="1"/>
      <c r="D109" s="370" t="str">
        <f>QUADRO13!AA1</f>
        <v>GRÁFICO 19 - NÚMERO DE CANDIDATURAS MAA, POR REGIÃO - PU2020</v>
      </c>
      <c r="E109" s="370"/>
    </row>
    <row r="110" spans="2:5" ht="4.5" customHeight="1" thickBot="1" x14ac:dyDescent="0.25">
      <c r="B110" s="366"/>
      <c r="C110" s="1"/>
      <c r="D110" s="14"/>
      <c r="E110" s="13"/>
    </row>
    <row r="111" spans="2:5" ht="19.5" customHeight="1" thickTop="1" x14ac:dyDescent="0.2">
      <c r="B111" s="366"/>
      <c r="C111" s="1"/>
      <c r="D111" s="370" t="str">
        <f>QUADRO13!AA2</f>
        <v>GRÁFICO 20 - ÁREA MAA, POR REGIÃO - PU2020</v>
      </c>
      <c r="E111" s="370"/>
    </row>
    <row r="112" spans="2:5" ht="4.5" customHeight="1" thickBot="1" x14ac:dyDescent="0.25">
      <c r="B112" s="366"/>
      <c r="C112" s="1"/>
      <c r="D112" s="14"/>
      <c r="E112" s="13"/>
    </row>
    <row r="113" spans="1:16" ht="19.5" customHeight="1" thickTop="1" x14ac:dyDescent="0.2">
      <c r="B113" s="366"/>
      <c r="C113" s="1"/>
      <c r="D113" s="370" t="str">
        <f>QUADRO13!AA3</f>
        <v>GRÁFICO 21 - ANIMAIS MAA, POR REGIÃO - PU2020</v>
      </c>
      <c r="E113" s="370"/>
    </row>
    <row r="114" spans="1:16" ht="4.5" customHeight="1" thickBot="1" x14ac:dyDescent="0.25">
      <c r="B114" s="366"/>
      <c r="C114" s="1"/>
      <c r="D114" s="14"/>
      <c r="E114" s="13"/>
    </row>
    <row r="115" spans="1:16" ht="19.5" customHeight="1" thickTop="1" x14ac:dyDescent="0.2">
      <c r="B115" s="366"/>
      <c r="C115" s="1"/>
      <c r="D115" s="370" t="str">
        <f>QUADRO13!AA4</f>
        <v>GRÁFICO 22 - NÚMERO DE CANDIDATURAS MAA, POR REGIÃO - PU2019</v>
      </c>
      <c r="E115" s="370"/>
    </row>
    <row r="116" spans="1:16" ht="4.5" customHeight="1" thickBot="1" x14ac:dyDescent="0.25">
      <c r="B116" s="366"/>
      <c r="C116" s="1"/>
      <c r="D116" s="14"/>
      <c r="E116" s="13"/>
    </row>
    <row r="117" spans="1:16" ht="19.5" customHeight="1" thickTop="1" x14ac:dyDescent="0.2">
      <c r="B117" s="366"/>
      <c r="C117" s="1"/>
      <c r="D117" s="370" t="str">
        <f>QUADRO13!AA5</f>
        <v>GRÁFICO 23 - ÁREA MAA, POR REGIÃO - PU2019</v>
      </c>
      <c r="E117" s="370"/>
    </row>
    <row r="118" spans="1:16" ht="4.5" customHeight="1" thickBot="1" x14ac:dyDescent="0.25">
      <c r="B118" s="366"/>
      <c r="C118" s="1"/>
      <c r="D118" s="14"/>
      <c r="E118" s="13"/>
    </row>
    <row r="119" spans="1:16" ht="19.5" customHeight="1" thickTop="1" x14ac:dyDescent="0.2">
      <c r="B119" s="366"/>
      <c r="C119" s="1"/>
      <c r="D119" s="370" t="str">
        <f>QUADRO13!AA6</f>
        <v>GRÁFICO 24 - ANIMAIS MAA, POR REGIÃO - PU2019</v>
      </c>
      <c r="E119" s="370"/>
    </row>
    <row r="120" spans="1:16" ht="4.5" customHeight="1" thickBot="1" x14ac:dyDescent="0.25">
      <c r="B120" s="366"/>
      <c r="C120" s="1"/>
      <c r="D120" s="14"/>
      <c r="E120" s="13"/>
    </row>
    <row r="121" spans="1:16" ht="19.5" customHeight="1" thickTop="1" x14ac:dyDescent="0.2">
      <c r="B121" s="367"/>
      <c r="C121" s="1"/>
      <c r="D121" s="370" t="str">
        <f>QUADRO14!B1</f>
        <v>QUADRO 14 - N.º DE CANDIDATURAS PU POR ENTIDADE RECETORA - PU2020/PU2019</v>
      </c>
      <c r="E121" s="370"/>
    </row>
    <row r="122" spans="1:16" ht="4.5" customHeight="1" thickBot="1" x14ac:dyDescent="0.25">
      <c r="B122" s="15"/>
      <c r="C122" s="1"/>
      <c r="D122" s="16"/>
      <c r="E122" s="17"/>
    </row>
    <row r="123" spans="1:16" s="22" customFormat="1" ht="3.95" customHeight="1" thickTop="1" x14ac:dyDescent="0.2">
      <c r="A123" s="1"/>
      <c r="B123" s="18"/>
      <c r="C123" s="19"/>
      <c r="D123" s="19"/>
      <c r="E123" s="20"/>
      <c r="F123" s="1"/>
      <c r="G123" s="21"/>
      <c r="H123" s="21"/>
      <c r="I123" s="21"/>
      <c r="J123" s="21"/>
      <c r="K123" s="21"/>
      <c r="L123" s="21"/>
      <c r="P123" s="23"/>
    </row>
    <row r="124" spans="1:16" s="7" customFormat="1" ht="6" customHeight="1" thickBot="1" x14ac:dyDescent="0.25">
      <c r="A124" s="1"/>
      <c r="D124" s="24"/>
      <c r="E124" s="25"/>
      <c r="F124" s="1"/>
    </row>
    <row r="125" spans="1:16" ht="19.5" customHeight="1" thickTop="1" x14ac:dyDescent="0.2">
      <c r="B125" s="364" t="s">
        <v>660</v>
      </c>
      <c r="C125" s="1"/>
      <c r="D125" s="370" t="str">
        <f>QUADRO15!A1</f>
        <v>QUADRO 15 - Nº DE ATENDIMENTOS DE PARCELÁRIO, NO PERÍODO DE CANDIDATURAS DO PU2020, POR ENTIDADE (ACUMULADO)</v>
      </c>
      <c r="E125" s="370"/>
    </row>
    <row r="126" spans="1:16" ht="4.5" customHeight="1" thickBot="1" x14ac:dyDescent="0.25">
      <c r="B126" s="364"/>
      <c r="C126" s="1"/>
      <c r="D126" s="14"/>
      <c r="E126" s="13"/>
    </row>
    <row r="127" spans="1:16" ht="19.5" customHeight="1" thickTop="1" x14ac:dyDescent="0.2">
      <c r="B127" s="364"/>
      <c r="C127" s="1"/>
      <c r="D127" s="370" t="str">
        <f>GRÁFICO25!AA1</f>
        <v>GRÁFICO 25 - DISTRIBUIÇÃO DO ATENDIMENTO DO PARCELÁRIO, POR ENTIDADE (ACUMULADO) - PU2020</v>
      </c>
      <c r="E127" s="370"/>
    </row>
    <row r="128" spans="1:16" ht="4.5" customHeight="1" thickBot="1" x14ac:dyDescent="0.25">
      <c r="B128" s="364"/>
      <c r="C128" s="1"/>
      <c r="D128" s="14"/>
      <c r="E128" s="13"/>
    </row>
    <row r="129" spans="1:16" ht="19.5" customHeight="1" thickTop="1" x14ac:dyDescent="0.2">
      <c r="B129" s="364"/>
      <c r="C129" s="1"/>
      <c r="D129" s="370" t="str">
        <f>QUADRO16!A1</f>
        <v>QUADRO 16 - Nº DE ATENDIMENTOS DE PARCELÁRIO, NO PERÍODO DE CANDIDATURAS, POR ENTIDADE - PU2020/PU2019</v>
      </c>
      <c r="E129" s="370"/>
    </row>
    <row r="130" spans="1:16" ht="4.5" customHeight="1" thickBot="1" x14ac:dyDescent="0.25">
      <c r="B130" s="364"/>
      <c r="C130" s="1"/>
      <c r="D130" s="14"/>
      <c r="E130" s="13"/>
    </row>
    <row r="131" spans="1:16" ht="19.5" customHeight="1" thickTop="1" x14ac:dyDescent="0.2">
      <c r="B131" s="364"/>
      <c r="C131" s="1"/>
      <c r="D131" s="370" t="str">
        <f>QUADRO17!A1</f>
        <v>QUADRO 17 - COMPARAÇÃO DO Nº DE ATENDIMENTOS DE PARCELÁRIO, NO PERÍODO DE CANDIDATURAS - PU2020/PU2019</v>
      </c>
      <c r="E131" s="370"/>
    </row>
    <row r="132" spans="1:16" ht="4.5" customHeight="1" thickBot="1" x14ac:dyDescent="0.25">
      <c r="B132" s="364"/>
      <c r="C132" s="1"/>
      <c r="D132" s="14"/>
      <c r="E132" s="13"/>
    </row>
    <row r="133" spans="1:16" ht="19.5" customHeight="1" thickTop="1" x14ac:dyDescent="0.2">
      <c r="B133" s="364"/>
      <c r="C133" s="1"/>
      <c r="D133" s="370" t="str">
        <f>QUADRO17!AA1</f>
        <v>GRÁFICO 26 - COMPARAÇÃO DO N.º DE ATENDIMENTOS DO PARCELÁRIO - PU2020/PU2019</v>
      </c>
      <c r="E133" s="370"/>
    </row>
    <row r="134" spans="1:16" ht="4.5" customHeight="1" thickBot="1" x14ac:dyDescent="0.25">
      <c r="B134" s="364"/>
      <c r="C134" s="1"/>
      <c r="D134" s="14"/>
      <c r="E134" s="13"/>
    </row>
    <row r="135" spans="1:16" ht="19.5" customHeight="1" thickTop="1" x14ac:dyDescent="0.2">
      <c r="B135" s="364"/>
      <c r="C135" s="1"/>
      <c r="D135" s="370" t="str">
        <f>QUADRO18!A1</f>
        <v>QUADRO 18 - TIPOS DE AÇÕES EFETUADAS NAS PARCELAS (ACUMULADO) - PU2020</v>
      </c>
      <c r="E135" s="370"/>
    </row>
    <row r="136" spans="1:16" ht="4.5" customHeight="1" thickBot="1" x14ac:dyDescent="0.25">
      <c r="B136" s="364"/>
      <c r="C136" s="1"/>
      <c r="D136" s="14"/>
      <c r="E136" s="13"/>
    </row>
    <row r="137" spans="1:16" ht="24.75" customHeight="1" thickTop="1" x14ac:dyDescent="0.2">
      <c r="B137" s="365"/>
      <c r="C137" s="1"/>
      <c r="D137" s="370" t="str">
        <f>QUADRO19!A1</f>
        <v>QUADRO 19 - VISITAS DE CAMPO PARCELÁRIO NO PERÍODO DE 
01-02-2020 a 10-07-2020 (ACUMULADO)</v>
      </c>
      <c r="E137" s="370"/>
    </row>
    <row r="138" spans="1:16" ht="4.5" customHeight="1" thickBot="1" x14ac:dyDescent="0.25">
      <c r="B138" s="15"/>
      <c r="C138" s="1"/>
      <c r="D138" s="16"/>
      <c r="E138" s="17"/>
    </row>
    <row r="139" spans="1:16" s="22" customFormat="1" ht="3.95" customHeight="1" thickTop="1" x14ac:dyDescent="0.2">
      <c r="A139" s="1"/>
      <c r="B139" s="18"/>
      <c r="C139" s="19"/>
      <c r="D139" s="19"/>
      <c r="E139" s="20"/>
      <c r="F139" s="1"/>
      <c r="G139" s="21"/>
      <c r="H139" s="21"/>
      <c r="I139" s="21"/>
      <c r="J139" s="21"/>
      <c r="K139" s="21"/>
      <c r="L139" s="21"/>
      <c r="P139" s="23"/>
    </row>
    <row r="140" spans="1:16" s="7" customFormat="1" ht="6" customHeight="1" thickBot="1" x14ac:dyDescent="0.25">
      <c r="A140" s="1"/>
      <c r="D140" s="24"/>
      <c r="E140" s="25"/>
      <c r="F140" s="1"/>
    </row>
    <row r="141" spans="1:16" ht="19.5" customHeight="1" thickTop="1" x14ac:dyDescent="0.2">
      <c r="B141" s="366" t="s">
        <v>661</v>
      </c>
      <c r="C141" s="1"/>
      <c r="D141" s="370" t="str">
        <f>QUADRO20E21!A1</f>
        <v>QUADRO 20 - UTILIZADORES E FORMULÁRIOS IB (ACUMULADO), NO PERÍODO DE CANDIDATURAS - PU2020</v>
      </c>
      <c r="E141" s="370"/>
    </row>
    <row r="142" spans="1:16" ht="4.5" customHeight="1" thickBot="1" x14ac:dyDescent="0.25">
      <c r="B142" s="366"/>
      <c r="C142" s="1"/>
      <c r="D142" s="14"/>
      <c r="E142" s="13"/>
    </row>
    <row r="143" spans="1:16" ht="19.5" customHeight="1" thickTop="1" x14ac:dyDescent="0.2">
      <c r="B143" s="366"/>
      <c r="C143" s="1"/>
      <c r="D143" s="370" t="str">
        <f>QUADRO20E21!A14</f>
        <v>QUADRO 21 - FORMULÁRIOS IB TIPO DE ALTERAÇÕES (ACUMULADO) - PU2020</v>
      </c>
      <c r="E143" s="370"/>
    </row>
    <row r="144" spans="1:16" ht="4.5" customHeight="1" thickBot="1" x14ac:dyDescent="0.25">
      <c r="B144" s="366"/>
      <c r="C144" s="1"/>
      <c r="D144" s="14"/>
      <c r="E144" s="13"/>
      <c r="F144" s="1"/>
    </row>
    <row r="145" spans="1:16" ht="19.5" customHeight="1" thickTop="1" x14ac:dyDescent="0.2">
      <c r="B145" s="367"/>
      <c r="C145" s="1"/>
      <c r="D145" s="370" t="str">
        <f>QUADRO22!A1</f>
        <v>QUADRO 22 - FORMULÁRIOS IB POR ENTIDADE (ACUMULADO), NO PERÍODO DE CANDIDATURAS PU2020</v>
      </c>
      <c r="E145" s="370"/>
      <c r="F145" s="1"/>
    </row>
    <row r="146" spans="1:16" ht="4.5" customHeight="1" x14ac:dyDescent="0.2">
      <c r="B146" s="1"/>
      <c r="C146" s="1"/>
      <c r="D146" s="26"/>
      <c r="E146" s="27"/>
      <c r="F146" s="1"/>
    </row>
    <row r="147" spans="1:16" s="22" customFormat="1" ht="3.75" customHeight="1" x14ac:dyDescent="0.2">
      <c r="A147" s="1"/>
      <c r="B147" s="28"/>
      <c r="C147" s="28"/>
      <c r="D147" s="28"/>
      <c r="E147" s="29"/>
      <c r="F147" s="1"/>
      <c r="G147" s="21"/>
      <c r="H147" s="21"/>
      <c r="I147" s="21"/>
      <c r="J147" s="21"/>
      <c r="K147" s="21"/>
      <c r="L147" s="21"/>
      <c r="P147" s="23"/>
    </row>
    <row r="148" spans="1:16" s="7" customFormat="1" ht="6" customHeight="1" x14ac:dyDescent="0.2">
      <c r="A148" s="1"/>
      <c r="E148" s="30"/>
      <c r="F148" s="1"/>
    </row>
    <row r="149" spans="1:16" x14ac:dyDescent="0.2">
      <c r="F149" s="1"/>
    </row>
  </sheetData>
  <sheetProtection password="C43B" sheet="1" objects="1" scenarios="1"/>
  <mergeCells count="57">
    <mergeCell ref="D135:E135"/>
    <mergeCell ref="D137:E137"/>
    <mergeCell ref="D141:E141"/>
    <mergeCell ref="D143:E143"/>
    <mergeCell ref="D145:E145"/>
    <mergeCell ref="D125:E125"/>
    <mergeCell ref="D127:E127"/>
    <mergeCell ref="D129:E129"/>
    <mergeCell ref="D131:E131"/>
    <mergeCell ref="D133:E133"/>
    <mergeCell ref="D113:E113"/>
    <mergeCell ref="D115:E115"/>
    <mergeCell ref="D117:E117"/>
    <mergeCell ref="D119:E119"/>
    <mergeCell ref="D121:E121"/>
    <mergeCell ref="D103:E103"/>
    <mergeCell ref="D105:E105"/>
    <mergeCell ref="D107:E107"/>
    <mergeCell ref="D109:E109"/>
    <mergeCell ref="D111:E111"/>
    <mergeCell ref="D93:E93"/>
    <mergeCell ref="D95:E95"/>
    <mergeCell ref="D97:E97"/>
    <mergeCell ref="D99:E99"/>
    <mergeCell ref="D101:E101"/>
    <mergeCell ref="D7:E7"/>
    <mergeCell ref="D5:E5"/>
    <mergeCell ref="D85:E85"/>
    <mergeCell ref="D91:E91"/>
    <mergeCell ref="D89:E89"/>
    <mergeCell ref="D87:E87"/>
    <mergeCell ref="D59:E59"/>
    <mergeCell ref="D57:E57"/>
    <mergeCell ref="D55:E55"/>
    <mergeCell ref="D23:E23"/>
    <mergeCell ref="D9:E9"/>
    <mergeCell ref="D73:E73"/>
    <mergeCell ref="D71:E71"/>
    <mergeCell ref="D65:E65"/>
    <mergeCell ref="D63:E63"/>
    <mergeCell ref="D61:E61"/>
    <mergeCell ref="D25:D41"/>
    <mergeCell ref="B125:B137"/>
    <mergeCell ref="B141:B145"/>
    <mergeCell ref="B5:B121"/>
    <mergeCell ref="D11:D13"/>
    <mergeCell ref="D43:D45"/>
    <mergeCell ref="D47:D49"/>
    <mergeCell ref="D51:D53"/>
    <mergeCell ref="D67:D69"/>
    <mergeCell ref="D15:D17"/>
    <mergeCell ref="D19:D21"/>
    <mergeCell ref="D81:E81"/>
    <mergeCell ref="D83:E83"/>
    <mergeCell ref="D79:E79"/>
    <mergeCell ref="D77:E77"/>
    <mergeCell ref="D75:E75"/>
  </mergeCells>
  <hyperlinks>
    <hyperlink ref="D5" location="Glossário!A1" display="Glossário!A1"/>
    <hyperlink ref="D7" location="'Nota Introdutória'!A1" display="'Nota Introdutória'!A1"/>
    <hyperlink ref="D9" location="GRÁFICO01!A1" display="GRÁFICO01!A1"/>
    <hyperlink ref="D23" location="GRÁFICO04!A1" display="GRÁFICO04!A1"/>
    <hyperlink ref="D55" location="QUADRO06!A1" display="QUADRO06!A1"/>
    <hyperlink ref="D57" location="QUADRO07!A1" display="QUADRO07!A1"/>
    <hyperlink ref="D59" location="GRÁFICO05!A1" display="GRÁFICO05!A1"/>
    <hyperlink ref="D61" location="GRÁFICO06!A1" display="GRÁFICO06!A1"/>
    <hyperlink ref="D63" location="GRÁFICO07!A1" display="GRÁFICO07!A1"/>
    <hyperlink ref="D65" location="GRÁFICO08!A1" display="GRÁFICO08!A1"/>
    <hyperlink ref="D71" location="QUADRO09!A1" display="QUADRO09!A1"/>
    <hyperlink ref="D73" location="QUADRO09!A14" display="QUADRO09!A14"/>
    <hyperlink ref="D75" location="QUADRO09!P22" display="QUADRO09!P22"/>
    <hyperlink ref="D77" location="QUADRO10!A1" display="QUADRO10!A1"/>
    <hyperlink ref="D79" location="QUADRO10!A24" display="QUADRO10!A24"/>
    <hyperlink ref="D83" location="QUADRO10!P24" display="QUADRO10!P24"/>
    <hyperlink ref="D87" location="QUADRO11!A1" display="QUADRO11!A1"/>
    <hyperlink ref="D89" location="QUADRO11!A23" display="QUADRO11!A23"/>
    <hyperlink ref="D93" location="QUADRO11!P23" display="QUADRO11!P23"/>
    <hyperlink ref="D97" location="QUADRO12!A1" display="QUADRO12!A1"/>
    <hyperlink ref="D99" location="QUADRO12!A23" display="QUADRO12!A23"/>
    <hyperlink ref="D101" location="QUADRO12!P23" display="QUADRO12!P23"/>
    <hyperlink ref="D103" location="QUADRO12!A50" display="QUADRO12!A50"/>
    <hyperlink ref="D105" location="QUADRO12!P52" display="QUADRO12!P52"/>
    <hyperlink ref="D107" location="QUADRO13!A1" display="QUADRO13!A1"/>
    <hyperlink ref="D109" location="QUADRO13!A21" display="QUADRO13!A21"/>
    <hyperlink ref="D111" location="QUADRO13!P21" display="QUADRO13!P21"/>
    <hyperlink ref="D113" location="QUADRO13!Y21" display="QUADRO13!Y21"/>
    <hyperlink ref="D115" location="QUADRO13!A51" display="QUADRO13!A51"/>
    <hyperlink ref="D117" location="QUADRO13!P51" display="QUADRO13!P51"/>
    <hyperlink ref="D121" location="QUADRO14!A1" display="QUADRO14!A1"/>
    <hyperlink ref="D119" location="QUADRO13!Y51" display="QUADRO13!Y51"/>
    <hyperlink ref="D125" location="QUADRO15!A1" display="QUADRO15!A1"/>
    <hyperlink ref="D127" location="GRÁFICO25!A1" display="GRÁFICO25!A1"/>
    <hyperlink ref="D129" location="QUADRO16!A1" display="QUADRO16!A1"/>
    <hyperlink ref="D131" location="QUADRO17!A1" display="QUADRO17!A1"/>
    <hyperlink ref="D133" location="QUADRO17!A21" display="QUADRO17!A21"/>
    <hyperlink ref="D135" location="QUADRO18!A1" display="QUADRO18!A1"/>
    <hyperlink ref="D137" location="QUADRO19!A1" display="QUADRO19!A1"/>
    <hyperlink ref="D141" location="QUADRO20E21!A1" display="QUADRO20E21!A1"/>
    <hyperlink ref="D143" location="QUADRO20E21!A14" display="QUADRO20E21!A14"/>
    <hyperlink ref="D145" location="QUADRO22!A1" display="QUADRO22!A1"/>
    <hyperlink ref="E11" location="'QUADRO01 - CONTINENTE'!A1" display="'QUADRO01 - CONTINENTE'!A1"/>
    <hyperlink ref="E13" location="'QUADRO01 - MADEIRA'!A1" display="'QUADRO01 - MADEIRA'!A1"/>
    <hyperlink ref="E25" location="'QUADRO02 - CONTINENTE'!A1" display="'QUADRO02 - CONTINENTE'!A1"/>
    <hyperlink ref="E27" location="'QUADRO02 - MADEIRA'!A1" display="'QUADRO02 - MADEIRA'!A1"/>
    <hyperlink ref="E43" location="'QUADRO03 - CONTINENTE'!A1" display="'QUADRO03 - CONTINENTE'!A1"/>
    <hyperlink ref="E45" location="'QUADRO03 - MADEIRA'!A1" display="'QUADRO03 - MADEIRA'!A1"/>
    <hyperlink ref="E47" location="'QUADRO04 - CONTINENTE'!A1" display="'QUADRO04 - CONTINENTE'!A1"/>
    <hyperlink ref="E49" location="'QUADRO04 - MADEIRA'!A1" display="'QUADRO04 - MADEIRA'!A1"/>
    <hyperlink ref="E51" location="'QUADRO05 - CONTINENTE'!A1" display="'QUADRO05 - CONTINENTE'!A1"/>
    <hyperlink ref="E53" location="'QUADRO05 - MADEIRA'!A1" display="'QUADRO05 - MADEIRA'!A1"/>
    <hyperlink ref="E67" location="'QUADRO08 - CONTINENTE'!A1" display="'QUADRO08 - CONTINENTE'!A1"/>
    <hyperlink ref="E69" location="'QUADRO08 - MADEIRA'!A1" display="'QUADRO08 - MADEIRA'!A1"/>
    <hyperlink ref="E15" location="GRÁFICO02!A1" display="GRÁFICO02!A1"/>
    <hyperlink ref="E17" location="GRÁFICO02!G70" display="GRÁFICO02!G70"/>
    <hyperlink ref="E19" location="GRÁFICO03!A1" display="GRÁFICO03!A1"/>
    <hyperlink ref="E21" location="GRÁFICO03!A70" display="GRÁFICO03!A70"/>
    <hyperlink ref="E29" location="'QUADRO02 - DRAP'!A1" display="DRAP"/>
    <hyperlink ref="E31" location="'QUADRO02 - DRAP RPB'!A1" display="DRAP - RPB"/>
    <hyperlink ref="E33" location="'QUADRO02 - DRAP RPA'!A1" display="DRAP - RPA"/>
    <hyperlink ref="E35" location="'QUADRO02 - DRAP AZD'!A1" display="DRAP - AZD"/>
    <hyperlink ref="E37" location="'QUADRO02 - DRAP MAA'!A1" display="DRAP - MAA"/>
    <hyperlink ref="E39" location="'QUADRO02 - DRAP MAA MPB '!A1" display="DRAP - MAA MPB"/>
    <hyperlink ref="E41" location="'QUADRO02- DRAP MAA MPRODI'!A1" display="DRAP - MAA MPRODI"/>
    <hyperlink ref="D81" location="QUADRO10!A1" display="QUADRO10!A1"/>
    <hyperlink ref="D85:E85" location="QUADRO10!A1" display="QUADRO10!A1"/>
    <hyperlink ref="D91:E91" location="QUADRO11!A1" display="QUADRO11!A1"/>
    <hyperlink ref="D95:E95" location="QUADRO11!A1" display="QUADRO11!A1"/>
  </hyperlinks>
  <printOptions horizontalCentered="1"/>
  <pageMargins left="0.39370078740157483" right="0.43307086614173229" top="1.1417322834645669" bottom="0.47244094488188981" header="0.39370078740157483" footer="0.11811023622047245"/>
  <pageSetup paperSize="9" scale="80" fitToHeight="2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pageSetUpPr fitToPage="1"/>
  </sheetPr>
  <dimension ref="A1:P195"/>
  <sheetViews>
    <sheetView showGridLines="0" zoomScale="90" zoomScaleNormal="90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defaultRowHeight="15" x14ac:dyDescent="0.25"/>
  <cols>
    <col min="1" max="1" width="18.125" style="111" customWidth="1"/>
    <col min="2" max="2" width="0.5" style="286" customWidth="1"/>
    <col min="3" max="3" width="18.125" style="122" customWidth="1"/>
    <col min="4" max="4" width="0.5" style="288" customWidth="1"/>
    <col min="5" max="5" width="26.875" style="122" customWidth="1"/>
    <col min="6" max="6" width="0.5" style="293" customWidth="1"/>
    <col min="7" max="7" width="55" style="123" bestFit="1" customWidth="1"/>
    <col min="8" max="8" width="14.75" style="124" bestFit="1" customWidth="1"/>
    <col min="9" max="9" width="14.375" style="125" bestFit="1" customWidth="1"/>
    <col min="10" max="16384" width="9" style="111"/>
  </cols>
  <sheetData>
    <row r="1" spans="1:16" x14ac:dyDescent="0.25">
      <c r="A1" s="382" t="s">
        <v>573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6" x14ac:dyDescent="0.25">
      <c r="A2" s="112" t="s">
        <v>290</v>
      </c>
      <c r="B2" s="284"/>
      <c r="C2" s="112"/>
      <c r="D2" s="284"/>
      <c r="E2" s="112"/>
      <c r="F2" s="290"/>
      <c r="G2" s="112"/>
      <c r="H2" s="112"/>
      <c r="I2" s="112"/>
      <c r="J2" s="110"/>
      <c r="K2" s="110"/>
      <c r="L2" s="110"/>
      <c r="M2" s="110"/>
      <c r="N2" s="110"/>
      <c r="O2" s="110"/>
      <c r="P2" s="110"/>
    </row>
    <row r="3" spans="1:16" x14ac:dyDescent="0.25">
      <c r="A3" s="420" t="s">
        <v>223</v>
      </c>
      <c r="B3" s="285"/>
      <c r="C3" s="418" t="s">
        <v>222</v>
      </c>
      <c r="D3" s="287"/>
      <c r="E3" s="418" t="s">
        <v>221</v>
      </c>
      <c r="F3" s="291"/>
      <c r="G3" s="420" t="s">
        <v>220</v>
      </c>
      <c r="H3" s="414">
        <v>2020</v>
      </c>
      <c r="I3" s="415"/>
    </row>
    <row r="4" spans="1:16" x14ac:dyDescent="0.25">
      <c r="A4" s="422"/>
      <c r="C4" s="419"/>
      <c r="E4" s="419"/>
      <c r="G4" s="421"/>
      <c r="H4" s="49" t="s">
        <v>219</v>
      </c>
      <c r="I4" s="113" t="s">
        <v>218</v>
      </c>
    </row>
    <row r="5" spans="1:16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7516</v>
      </c>
      <c r="I5" s="115">
        <v>9178.09</v>
      </c>
    </row>
    <row r="6" spans="1:16" x14ac:dyDescent="0.25">
      <c r="A6" s="402"/>
      <c r="B6" s="289"/>
      <c r="C6" s="405"/>
      <c r="D6" s="289"/>
      <c r="E6" s="405"/>
      <c r="G6" s="114" t="s">
        <v>215</v>
      </c>
      <c r="H6" s="63">
        <v>509</v>
      </c>
      <c r="I6" s="115">
        <v>533.83000000000004</v>
      </c>
    </row>
    <row r="7" spans="1:16" x14ac:dyDescent="0.25">
      <c r="A7" s="402"/>
      <c r="B7" s="289"/>
      <c r="C7" s="405"/>
      <c r="D7" s="289"/>
      <c r="E7" s="405"/>
      <c r="G7" s="114" t="s">
        <v>214</v>
      </c>
      <c r="H7" s="63">
        <v>5</v>
      </c>
      <c r="I7" s="115">
        <v>1.96</v>
      </c>
    </row>
    <row r="8" spans="1:16" x14ac:dyDescent="0.25">
      <c r="A8" s="402"/>
      <c r="B8" s="289"/>
      <c r="C8" s="405"/>
      <c r="D8" s="289"/>
      <c r="E8" s="405"/>
      <c r="G8" s="114" t="s">
        <v>213</v>
      </c>
      <c r="H8" s="63">
        <v>287</v>
      </c>
      <c r="I8" s="115">
        <v>909.04</v>
      </c>
    </row>
    <row r="9" spans="1:16" ht="15.75" thickBot="1" x14ac:dyDescent="0.3">
      <c r="A9" s="402"/>
      <c r="B9" s="289"/>
      <c r="C9" s="405"/>
      <c r="D9" s="289"/>
      <c r="E9" s="405"/>
      <c r="G9" s="114" t="s">
        <v>212</v>
      </c>
      <c r="H9" s="63">
        <v>961</v>
      </c>
      <c r="I9" s="115">
        <v>475.66</v>
      </c>
    </row>
    <row r="10" spans="1:16" ht="15.75" thickTop="1" x14ac:dyDescent="0.25">
      <c r="A10" s="402"/>
      <c r="B10" s="289"/>
      <c r="C10" s="405"/>
      <c r="D10" s="289"/>
      <c r="E10" s="413"/>
      <c r="F10" s="292"/>
      <c r="G10" s="82" t="s">
        <v>211</v>
      </c>
      <c r="H10" s="116">
        <v>8676</v>
      </c>
      <c r="I10" s="117">
        <v>11098.58</v>
      </c>
    </row>
    <row r="11" spans="1:16" ht="15" customHeight="1" x14ac:dyDescent="0.25">
      <c r="A11" s="402"/>
      <c r="B11" s="289"/>
      <c r="C11" s="405"/>
      <c r="D11" s="283"/>
      <c r="E11" s="412" t="s">
        <v>210</v>
      </c>
      <c r="F11" s="292"/>
      <c r="G11" s="114" t="s">
        <v>209</v>
      </c>
      <c r="H11" s="63">
        <v>1740</v>
      </c>
      <c r="I11" s="115">
        <v>5026.68</v>
      </c>
    </row>
    <row r="12" spans="1:16" x14ac:dyDescent="0.25">
      <c r="A12" s="402"/>
      <c r="B12" s="289"/>
      <c r="C12" s="405"/>
      <c r="D12" s="283"/>
      <c r="E12" s="405"/>
      <c r="F12" s="292"/>
      <c r="G12" s="114" t="s">
        <v>208</v>
      </c>
      <c r="H12" s="63">
        <v>15172</v>
      </c>
      <c r="I12" s="115">
        <v>41561.89</v>
      </c>
    </row>
    <row r="13" spans="1:16" x14ac:dyDescent="0.25">
      <c r="A13" s="402"/>
      <c r="B13" s="289"/>
      <c r="C13" s="405"/>
      <c r="D13" s="283"/>
      <c r="E13" s="405"/>
      <c r="F13" s="292"/>
      <c r="G13" s="114" t="s">
        <v>207</v>
      </c>
      <c r="H13" s="63">
        <v>593</v>
      </c>
      <c r="I13" s="115">
        <v>329.96</v>
      </c>
    </row>
    <row r="14" spans="1:16" x14ac:dyDescent="0.25">
      <c r="A14" s="402"/>
      <c r="B14" s="289"/>
      <c r="C14" s="405"/>
      <c r="D14" s="283"/>
      <c r="E14" s="405"/>
      <c r="F14" s="292"/>
      <c r="G14" s="114" t="s">
        <v>206</v>
      </c>
      <c r="H14" s="63">
        <v>22431</v>
      </c>
      <c r="I14" s="115">
        <v>42438.69</v>
      </c>
    </row>
    <row r="15" spans="1:16" x14ac:dyDescent="0.25">
      <c r="A15" s="402"/>
      <c r="B15" s="289"/>
      <c r="C15" s="405"/>
      <c r="D15" s="283"/>
      <c r="E15" s="405"/>
      <c r="F15" s="292"/>
      <c r="G15" s="114" t="s">
        <v>205</v>
      </c>
      <c r="H15" s="63">
        <v>3175</v>
      </c>
      <c r="I15" s="115">
        <v>3762.44</v>
      </c>
    </row>
    <row r="16" spans="1:16" x14ac:dyDescent="0.25">
      <c r="A16" s="402"/>
      <c r="B16" s="289"/>
      <c r="C16" s="405"/>
      <c r="D16" s="283"/>
      <c r="E16" s="405"/>
      <c r="F16" s="292"/>
      <c r="G16" s="114" t="s">
        <v>204</v>
      </c>
      <c r="H16" s="63">
        <v>2653</v>
      </c>
      <c r="I16" s="115">
        <v>51844.43</v>
      </c>
    </row>
    <row r="17" spans="1:9" x14ac:dyDescent="0.25">
      <c r="A17" s="402"/>
      <c r="B17" s="289"/>
      <c r="C17" s="405"/>
      <c r="D17" s="283"/>
      <c r="E17" s="405"/>
      <c r="F17" s="292"/>
      <c r="G17" s="114" t="s">
        <v>203</v>
      </c>
      <c r="H17" s="63">
        <v>125</v>
      </c>
      <c r="I17" s="115">
        <v>503.71</v>
      </c>
    </row>
    <row r="18" spans="1:9" ht="15.75" thickBot="1" x14ac:dyDescent="0.3">
      <c r="A18" s="402"/>
      <c r="B18" s="289"/>
      <c r="C18" s="405"/>
      <c r="D18" s="283"/>
      <c r="E18" s="405"/>
      <c r="F18" s="292"/>
      <c r="G18" s="114" t="s">
        <v>202</v>
      </c>
      <c r="H18" s="63">
        <v>1175</v>
      </c>
      <c r="I18" s="115">
        <v>642.95000000000005</v>
      </c>
    </row>
    <row r="19" spans="1:9" ht="15.75" thickTop="1" x14ac:dyDescent="0.25">
      <c r="A19" s="402"/>
      <c r="B19" s="289"/>
      <c r="C19" s="405"/>
      <c r="D19" s="283"/>
      <c r="E19" s="413"/>
      <c r="F19" s="292"/>
      <c r="G19" s="82" t="s">
        <v>201</v>
      </c>
      <c r="H19" s="116">
        <v>39678</v>
      </c>
      <c r="I19" s="117">
        <v>146110.75</v>
      </c>
    </row>
    <row r="20" spans="1:9" ht="15" customHeight="1" x14ac:dyDescent="0.25">
      <c r="A20" s="402"/>
      <c r="B20" s="289"/>
      <c r="C20" s="405"/>
      <c r="D20" s="283"/>
      <c r="E20" s="412" t="s">
        <v>200</v>
      </c>
      <c r="F20" s="292"/>
      <c r="G20" s="114" t="s">
        <v>199</v>
      </c>
      <c r="H20" s="63">
        <v>739</v>
      </c>
      <c r="I20" s="115">
        <v>979.23</v>
      </c>
    </row>
    <row r="21" spans="1:9" x14ac:dyDescent="0.25">
      <c r="A21" s="402"/>
      <c r="B21" s="289"/>
      <c r="C21" s="405"/>
      <c r="D21" s="283"/>
      <c r="E21" s="405"/>
      <c r="F21" s="292"/>
      <c r="G21" s="114" t="s">
        <v>198</v>
      </c>
      <c r="H21" s="63">
        <v>4333</v>
      </c>
      <c r="I21" s="115">
        <v>4573.99</v>
      </c>
    </row>
    <row r="22" spans="1:9" x14ac:dyDescent="0.25">
      <c r="A22" s="402"/>
      <c r="B22" s="289"/>
      <c r="C22" s="405"/>
      <c r="D22" s="283"/>
      <c r="E22" s="405"/>
      <c r="F22" s="292"/>
      <c r="G22" s="114" t="s">
        <v>197</v>
      </c>
      <c r="H22" s="63">
        <v>132</v>
      </c>
      <c r="I22" s="115">
        <v>363.98</v>
      </c>
    </row>
    <row r="23" spans="1:9" x14ac:dyDescent="0.25">
      <c r="A23" s="402"/>
      <c r="B23" s="289"/>
      <c r="C23" s="405"/>
      <c r="D23" s="283"/>
      <c r="E23" s="405"/>
      <c r="F23" s="292"/>
      <c r="G23" s="114" t="s">
        <v>196</v>
      </c>
      <c r="H23" s="63">
        <v>1425</v>
      </c>
      <c r="I23" s="115">
        <v>1123.9100000000001</v>
      </c>
    </row>
    <row r="24" spans="1:9" x14ac:dyDescent="0.25">
      <c r="A24" s="402"/>
      <c r="B24" s="289"/>
      <c r="C24" s="405"/>
      <c r="D24" s="283"/>
      <c r="E24" s="405"/>
      <c r="F24" s="292"/>
      <c r="G24" s="114" t="s">
        <v>195</v>
      </c>
      <c r="H24" s="63">
        <v>50</v>
      </c>
      <c r="I24" s="115">
        <v>44.96</v>
      </c>
    </row>
    <row r="25" spans="1:9" x14ac:dyDescent="0.25">
      <c r="A25" s="402"/>
      <c r="B25" s="289"/>
      <c r="C25" s="405"/>
      <c r="D25" s="283"/>
      <c r="E25" s="405"/>
      <c r="F25" s="292"/>
      <c r="G25" s="114" t="s">
        <v>194</v>
      </c>
      <c r="H25" s="63">
        <v>6716</v>
      </c>
      <c r="I25" s="115">
        <v>9332.14</v>
      </c>
    </row>
    <row r="26" spans="1:9" x14ac:dyDescent="0.25">
      <c r="A26" s="402"/>
      <c r="B26" s="289"/>
      <c r="C26" s="405"/>
      <c r="D26" s="283"/>
      <c r="E26" s="405"/>
      <c r="F26" s="292"/>
      <c r="G26" s="114" t="s">
        <v>193</v>
      </c>
      <c r="H26" s="63">
        <v>954</v>
      </c>
      <c r="I26" s="115">
        <v>1287.71</v>
      </c>
    </row>
    <row r="27" spans="1:9" x14ac:dyDescent="0.25">
      <c r="A27" s="402"/>
      <c r="B27" s="289"/>
      <c r="C27" s="405"/>
      <c r="D27" s="283"/>
      <c r="E27" s="405"/>
      <c r="F27" s="292"/>
      <c r="G27" s="114" t="s">
        <v>192</v>
      </c>
      <c r="H27" s="63">
        <v>42</v>
      </c>
      <c r="I27" s="115">
        <v>7.81</v>
      </c>
    </row>
    <row r="28" spans="1:9" x14ac:dyDescent="0.25">
      <c r="A28" s="402"/>
      <c r="B28" s="289"/>
      <c r="C28" s="405"/>
      <c r="D28" s="283"/>
      <c r="E28" s="405"/>
      <c r="F28" s="292"/>
      <c r="G28" s="114" t="s">
        <v>191</v>
      </c>
      <c r="H28" s="63">
        <v>1667</v>
      </c>
      <c r="I28" s="115">
        <v>6212.24</v>
      </c>
    </row>
    <row r="29" spans="1:9" x14ac:dyDescent="0.25">
      <c r="A29" s="402"/>
      <c r="B29" s="289"/>
      <c r="C29" s="405"/>
      <c r="D29" s="283"/>
      <c r="E29" s="405"/>
      <c r="F29" s="292"/>
      <c r="G29" s="114" t="s">
        <v>190</v>
      </c>
      <c r="H29" s="63">
        <v>1323</v>
      </c>
      <c r="I29" s="115">
        <v>2488.73</v>
      </c>
    </row>
    <row r="30" spans="1:9" x14ac:dyDescent="0.25">
      <c r="A30" s="402"/>
      <c r="B30" s="289"/>
      <c r="C30" s="405"/>
      <c r="D30" s="283"/>
      <c r="E30" s="405"/>
      <c r="F30" s="292"/>
      <c r="G30" s="114" t="s">
        <v>480</v>
      </c>
      <c r="H30" s="63">
        <v>0</v>
      </c>
      <c r="I30" s="115">
        <v>0</v>
      </c>
    </row>
    <row r="31" spans="1:9" ht="15.75" thickBot="1" x14ac:dyDescent="0.3">
      <c r="A31" s="402"/>
      <c r="B31" s="289"/>
      <c r="C31" s="405"/>
      <c r="D31" s="283"/>
      <c r="E31" s="405"/>
      <c r="F31" s="292"/>
      <c r="G31" s="114" t="s">
        <v>189</v>
      </c>
      <c r="H31" s="63">
        <v>13188</v>
      </c>
      <c r="I31" s="115">
        <v>2347.5300000000002</v>
      </c>
    </row>
    <row r="32" spans="1:9" ht="15.75" thickTop="1" x14ac:dyDescent="0.25">
      <c r="A32" s="402"/>
      <c r="B32" s="289"/>
      <c r="C32" s="405"/>
      <c r="D32" s="283"/>
      <c r="E32" s="413"/>
      <c r="F32" s="292"/>
      <c r="G32" s="82" t="s">
        <v>188</v>
      </c>
      <c r="H32" s="116">
        <v>26169</v>
      </c>
      <c r="I32" s="117">
        <v>28762.23</v>
      </c>
    </row>
    <row r="33" spans="1:9" ht="15" customHeight="1" x14ac:dyDescent="0.25">
      <c r="A33" s="402" t="s">
        <v>96</v>
      </c>
      <c r="B33" s="289"/>
      <c r="C33" s="405" t="s">
        <v>174</v>
      </c>
      <c r="D33" s="283"/>
      <c r="E33" s="412" t="s">
        <v>187</v>
      </c>
      <c r="F33" s="292"/>
      <c r="G33" s="114" t="s">
        <v>186</v>
      </c>
      <c r="H33" s="63">
        <v>187</v>
      </c>
      <c r="I33" s="115">
        <v>1047.3599999999999</v>
      </c>
    </row>
    <row r="34" spans="1:9" ht="15" customHeight="1" x14ac:dyDescent="0.25">
      <c r="A34" s="402"/>
      <c r="B34" s="289"/>
      <c r="C34" s="405"/>
      <c r="D34" s="283"/>
      <c r="E34" s="405"/>
      <c r="F34" s="292"/>
      <c r="G34" s="114" t="s">
        <v>481</v>
      </c>
      <c r="H34" s="63">
        <v>0</v>
      </c>
      <c r="I34" s="115">
        <v>0</v>
      </c>
    </row>
    <row r="35" spans="1:9" x14ac:dyDescent="0.25">
      <c r="A35" s="402"/>
      <c r="B35" s="289"/>
      <c r="C35" s="405"/>
      <c r="D35" s="283"/>
      <c r="E35" s="405"/>
      <c r="F35" s="292"/>
      <c r="G35" s="114" t="s">
        <v>185</v>
      </c>
      <c r="H35" s="63">
        <v>5</v>
      </c>
      <c r="I35" s="115">
        <v>1.27</v>
      </c>
    </row>
    <row r="36" spans="1:9" x14ac:dyDescent="0.25">
      <c r="A36" s="402"/>
      <c r="B36" s="289"/>
      <c r="C36" s="405"/>
      <c r="D36" s="283"/>
      <c r="E36" s="405"/>
      <c r="F36" s="292"/>
      <c r="G36" s="114" t="s">
        <v>184</v>
      </c>
      <c r="H36" s="63">
        <v>4</v>
      </c>
      <c r="I36" s="115">
        <v>3.97</v>
      </c>
    </row>
    <row r="37" spans="1:9" x14ac:dyDescent="0.25">
      <c r="A37" s="402"/>
      <c r="B37" s="289"/>
      <c r="C37" s="405"/>
      <c r="D37" s="283"/>
      <c r="E37" s="405"/>
      <c r="F37" s="292"/>
      <c r="G37" s="114" t="s">
        <v>183</v>
      </c>
      <c r="H37" s="63">
        <v>179</v>
      </c>
      <c r="I37" s="115">
        <v>207.75</v>
      </c>
    </row>
    <row r="38" spans="1:9" x14ac:dyDescent="0.25">
      <c r="A38" s="402"/>
      <c r="B38" s="289"/>
      <c r="C38" s="405"/>
      <c r="D38" s="283"/>
      <c r="E38" s="405"/>
      <c r="F38" s="292"/>
      <c r="G38" s="114" t="s">
        <v>182</v>
      </c>
      <c r="H38" s="63">
        <v>170</v>
      </c>
      <c r="I38" s="115">
        <v>604.80999999999995</v>
      </c>
    </row>
    <row r="39" spans="1:9" x14ac:dyDescent="0.25">
      <c r="A39" s="402"/>
      <c r="B39" s="289"/>
      <c r="C39" s="405"/>
      <c r="D39" s="283"/>
      <c r="E39" s="405"/>
      <c r="F39" s="292"/>
      <c r="G39" s="114" t="s">
        <v>520</v>
      </c>
      <c r="H39" s="63">
        <v>0</v>
      </c>
      <c r="I39" s="115">
        <v>0</v>
      </c>
    </row>
    <row r="40" spans="1:9" x14ac:dyDescent="0.25">
      <c r="A40" s="402"/>
      <c r="B40" s="289"/>
      <c r="C40" s="405"/>
      <c r="D40" s="283"/>
      <c r="E40" s="405"/>
      <c r="F40" s="292"/>
      <c r="G40" s="114" t="s">
        <v>181</v>
      </c>
      <c r="H40" s="63">
        <v>926</v>
      </c>
      <c r="I40" s="115">
        <v>2489.63</v>
      </c>
    </row>
    <row r="41" spans="1:9" x14ac:dyDescent="0.25">
      <c r="A41" s="402"/>
      <c r="B41" s="289"/>
      <c r="C41" s="405"/>
      <c r="D41" s="283"/>
      <c r="E41" s="405"/>
      <c r="F41" s="292"/>
      <c r="G41" s="114" t="s">
        <v>554</v>
      </c>
      <c r="H41" s="63">
        <v>7</v>
      </c>
      <c r="I41" s="115">
        <v>6.68</v>
      </c>
    </row>
    <row r="42" spans="1:9" x14ac:dyDescent="0.25">
      <c r="A42" s="402"/>
      <c r="B42" s="289"/>
      <c r="C42" s="405"/>
      <c r="D42" s="283"/>
      <c r="E42" s="405"/>
      <c r="F42" s="292"/>
      <c r="G42" s="114" t="s">
        <v>423</v>
      </c>
      <c r="H42" s="63">
        <v>66</v>
      </c>
      <c r="I42" s="115">
        <v>55.89</v>
      </c>
    </row>
    <row r="43" spans="1:9" x14ac:dyDescent="0.25">
      <c r="A43" s="402"/>
      <c r="B43" s="289"/>
      <c r="C43" s="405"/>
      <c r="D43" s="283"/>
      <c r="E43" s="405"/>
      <c r="F43" s="292"/>
      <c r="G43" s="114" t="s">
        <v>424</v>
      </c>
      <c r="H43" s="63">
        <v>3</v>
      </c>
      <c r="I43" s="115">
        <v>0.6</v>
      </c>
    </row>
    <row r="44" spans="1:9" x14ac:dyDescent="0.25">
      <c r="A44" s="402"/>
      <c r="B44" s="289"/>
      <c r="C44" s="405"/>
      <c r="D44" s="283"/>
      <c r="E44" s="405"/>
      <c r="F44" s="292"/>
      <c r="G44" s="114" t="s">
        <v>180</v>
      </c>
      <c r="H44" s="63">
        <v>107</v>
      </c>
      <c r="I44" s="115">
        <v>467.34</v>
      </c>
    </row>
    <row r="45" spans="1:9" ht="15.75" thickBot="1" x14ac:dyDescent="0.3">
      <c r="A45" s="402"/>
      <c r="B45" s="289"/>
      <c r="C45" s="405"/>
      <c r="D45" s="283"/>
      <c r="E45" s="405"/>
      <c r="F45" s="292"/>
      <c r="G45" s="114" t="s">
        <v>179</v>
      </c>
      <c r="H45" s="63">
        <v>164</v>
      </c>
      <c r="I45" s="115">
        <v>42.58</v>
      </c>
    </row>
    <row r="46" spans="1:9" ht="15.75" thickTop="1" x14ac:dyDescent="0.25">
      <c r="A46" s="402"/>
      <c r="B46" s="289"/>
      <c r="C46" s="405"/>
      <c r="D46" s="283"/>
      <c r="E46" s="413"/>
      <c r="F46" s="292"/>
      <c r="G46" s="82" t="s">
        <v>178</v>
      </c>
      <c r="H46" s="116">
        <v>1738</v>
      </c>
      <c r="I46" s="117">
        <v>4927.88</v>
      </c>
    </row>
    <row r="47" spans="1:9" ht="15" customHeight="1" thickBot="1" x14ac:dyDescent="0.3">
      <c r="A47" s="402"/>
      <c r="B47" s="289"/>
      <c r="C47" s="405"/>
      <c r="D47" s="283"/>
      <c r="E47" s="412" t="s">
        <v>177</v>
      </c>
      <c r="F47" s="292"/>
      <c r="G47" s="114" t="s">
        <v>176</v>
      </c>
      <c r="H47" s="63">
        <v>39388</v>
      </c>
      <c r="I47" s="115">
        <v>23907.93</v>
      </c>
    </row>
    <row r="48" spans="1:9" ht="15.75" thickTop="1" x14ac:dyDescent="0.25">
      <c r="A48" s="402"/>
      <c r="B48" s="289"/>
      <c r="C48" s="405"/>
      <c r="D48" s="283"/>
      <c r="E48" s="405"/>
      <c r="F48" s="292"/>
      <c r="G48" s="82" t="s">
        <v>175</v>
      </c>
      <c r="H48" s="116">
        <v>39388</v>
      </c>
      <c r="I48" s="117">
        <v>23907.93</v>
      </c>
    </row>
    <row r="49" spans="1:9" ht="15.75" customHeight="1" thickBot="1" x14ac:dyDescent="0.3">
      <c r="A49" s="402"/>
      <c r="B49" s="289"/>
      <c r="C49" s="405"/>
      <c r="D49" s="283"/>
      <c r="E49" s="412" t="s">
        <v>173</v>
      </c>
      <c r="F49" s="292"/>
      <c r="G49" s="114" t="s">
        <v>172</v>
      </c>
      <c r="H49" s="63">
        <v>85027</v>
      </c>
      <c r="I49" s="115">
        <v>304246.2</v>
      </c>
    </row>
    <row r="50" spans="1:9" ht="15.75" thickTop="1" x14ac:dyDescent="0.25">
      <c r="A50" s="402"/>
      <c r="B50" s="289"/>
      <c r="C50" s="405"/>
      <c r="D50" s="283"/>
      <c r="E50" s="413"/>
      <c r="F50" s="292"/>
      <c r="G50" s="82" t="s">
        <v>171</v>
      </c>
      <c r="H50" s="116">
        <v>85027</v>
      </c>
      <c r="I50" s="117">
        <v>304246.2</v>
      </c>
    </row>
    <row r="51" spans="1:9" ht="15" customHeight="1" x14ac:dyDescent="0.25">
      <c r="A51" s="402"/>
      <c r="B51" s="289"/>
      <c r="C51" s="405"/>
      <c r="D51" s="283"/>
      <c r="E51" s="412" t="s">
        <v>170</v>
      </c>
      <c r="F51" s="292"/>
      <c r="G51" s="114" t="s">
        <v>169</v>
      </c>
      <c r="H51" s="63">
        <v>103</v>
      </c>
      <c r="I51" s="115">
        <v>76.680000000000007</v>
      </c>
    </row>
    <row r="52" spans="1:9" x14ac:dyDescent="0.25">
      <c r="A52" s="402"/>
      <c r="B52" s="289"/>
      <c r="C52" s="405"/>
      <c r="D52" s="283"/>
      <c r="E52" s="405"/>
      <c r="F52" s="292"/>
      <c r="G52" s="114" t="s">
        <v>168</v>
      </c>
      <c r="H52" s="63">
        <v>250</v>
      </c>
      <c r="I52" s="115">
        <v>415.39</v>
      </c>
    </row>
    <row r="53" spans="1:9" x14ac:dyDescent="0.25">
      <c r="A53" s="402"/>
      <c r="B53" s="289"/>
      <c r="C53" s="405"/>
      <c r="D53" s="283"/>
      <c r="E53" s="405"/>
      <c r="F53" s="292"/>
      <c r="G53" s="114" t="s">
        <v>167</v>
      </c>
      <c r="H53" s="63">
        <v>108</v>
      </c>
      <c r="I53" s="115">
        <v>71.849999999999994</v>
      </c>
    </row>
    <row r="54" spans="1:9" x14ac:dyDescent="0.25">
      <c r="A54" s="402"/>
      <c r="B54" s="289"/>
      <c r="C54" s="405"/>
      <c r="D54" s="283"/>
      <c r="E54" s="405"/>
      <c r="F54" s="292"/>
      <c r="G54" s="114" t="s">
        <v>166</v>
      </c>
      <c r="H54" s="63">
        <v>694</v>
      </c>
      <c r="I54" s="115">
        <v>2432.63</v>
      </c>
    </row>
    <row r="55" spans="1:9" x14ac:dyDescent="0.25">
      <c r="A55" s="402"/>
      <c r="B55" s="289"/>
      <c r="C55" s="405"/>
      <c r="D55" s="283"/>
      <c r="E55" s="405"/>
      <c r="F55" s="292"/>
      <c r="G55" s="114" t="s">
        <v>165</v>
      </c>
      <c r="H55" s="63">
        <v>1227</v>
      </c>
      <c r="I55" s="115">
        <v>1834.51</v>
      </c>
    </row>
    <row r="56" spans="1:9" x14ac:dyDescent="0.25">
      <c r="A56" s="402"/>
      <c r="B56" s="289"/>
      <c r="C56" s="405"/>
      <c r="D56" s="283"/>
      <c r="E56" s="405"/>
      <c r="F56" s="292"/>
      <c r="G56" s="114" t="s">
        <v>164</v>
      </c>
      <c r="H56" s="63">
        <v>331</v>
      </c>
      <c r="I56" s="115">
        <v>208.19</v>
      </c>
    </row>
    <row r="57" spans="1:9" ht="15.75" thickBot="1" x14ac:dyDescent="0.3">
      <c r="A57" s="402"/>
      <c r="B57" s="289"/>
      <c r="C57" s="405"/>
      <c r="D57" s="283"/>
      <c r="E57" s="405"/>
      <c r="F57" s="292"/>
      <c r="G57" s="114" t="s">
        <v>163</v>
      </c>
      <c r="H57" s="63">
        <v>2453</v>
      </c>
      <c r="I57" s="115">
        <v>624.36</v>
      </c>
    </row>
    <row r="58" spans="1:9" ht="15.75" thickTop="1" x14ac:dyDescent="0.25">
      <c r="A58" s="402"/>
      <c r="B58" s="289"/>
      <c r="C58" s="405"/>
      <c r="D58" s="283"/>
      <c r="E58" s="413"/>
      <c r="F58" s="292"/>
      <c r="G58" s="82" t="s">
        <v>162</v>
      </c>
      <c r="H58" s="116">
        <v>4868</v>
      </c>
      <c r="I58" s="117">
        <v>5663.61</v>
      </c>
    </row>
    <row r="59" spans="1:9" ht="15" customHeight="1" thickBot="1" x14ac:dyDescent="0.3">
      <c r="A59" s="402"/>
      <c r="B59" s="289"/>
      <c r="C59" s="405"/>
      <c r="D59" s="283"/>
      <c r="E59" s="412" t="s">
        <v>161</v>
      </c>
      <c r="F59" s="292"/>
      <c r="G59" s="114" t="s">
        <v>160</v>
      </c>
      <c r="H59" s="63">
        <v>10978</v>
      </c>
      <c r="I59" s="115">
        <v>293135.34000000003</v>
      </c>
    </row>
    <row r="60" spans="1:9" ht="15.75" thickTop="1" x14ac:dyDescent="0.25">
      <c r="A60" s="402"/>
      <c r="B60" s="289"/>
      <c r="C60" s="405"/>
      <c r="D60" s="283"/>
      <c r="E60" s="413"/>
      <c r="F60" s="292"/>
      <c r="G60" s="82" t="s">
        <v>159</v>
      </c>
      <c r="H60" s="116">
        <v>10978</v>
      </c>
      <c r="I60" s="117">
        <v>293135.34000000003</v>
      </c>
    </row>
    <row r="61" spans="1:9" ht="15" customHeight="1" x14ac:dyDescent="0.25">
      <c r="A61" s="402"/>
      <c r="B61" s="289"/>
      <c r="C61" s="405"/>
      <c r="D61" s="283"/>
      <c r="E61" s="412" t="s">
        <v>158</v>
      </c>
      <c r="F61" s="292"/>
      <c r="G61" s="114" t="s">
        <v>157</v>
      </c>
      <c r="H61" s="63">
        <v>79584</v>
      </c>
      <c r="I61" s="115">
        <v>251745.69</v>
      </c>
    </row>
    <row r="62" spans="1:9" x14ac:dyDescent="0.25">
      <c r="A62" s="402"/>
      <c r="B62" s="289"/>
      <c r="C62" s="405"/>
      <c r="D62" s="283"/>
      <c r="E62" s="405"/>
      <c r="F62" s="292"/>
      <c r="G62" s="114" t="s">
        <v>156</v>
      </c>
      <c r="H62" s="63">
        <v>9607</v>
      </c>
      <c r="I62" s="115">
        <v>200599.33</v>
      </c>
    </row>
    <row r="63" spans="1:9" ht="15.75" thickBot="1" x14ac:dyDescent="0.3">
      <c r="A63" s="402"/>
      <c r="B63" s="289"/>
      <c r="C63" s="405"/>
      <c r="D63" s="283"/>
      <c r="E63" s="405"/>
      <c r="F63" s="292"/>
      <c r="G63" s="114" t="s">
        <v>155</v>
      </c>
      <c r="H63" s="63">
        <v>73106</v>
      </c>
      <c r="I63" s="115">
        <v>1094850.07</v>
      </c>
    </row>
    <row r="64" spans="1:9" ht="15.75" thickTop="1" x14ac:dyDescent="0.25">
      <c r="A64" s="402"/>
      <c r="B64" s="289"/>
      <c r="C64" s="405"/>
      <c r="D64" s="283"/>
      <c r="E64" s="413"/>
      <c r="F64" s="292"/>
      <c r="G64" s="82" t="s">
        <v>154</v>
      </c>
      <c r="H64" s="116">
        <v>106819</v>
      </c>
      <c r="I64" s="117">
        <v>1547195.09</v>
      </c>
    </row>
    <row r="65" spans="1:9" ht="15.75" thickBot="1" x14ac:dyDescent="0.3">
      <c r="A65" s="402"/>
      <c r="B65" s="289"/>
      <c r="C65" s="405"/>
      <c r="D65" s="283"/>
      <c r="E65" s="412" t="s">
        <v>153</v>
      </c>
      <c r="F65" s="292"/>
      <c r="G65" s="114" t="s">
        <v>152</v>
      </c>
      <c r="H65" s="63">
        <v>68707</v>
      </c>
      <c r="I65" s="115">
        <v>123021.05</v>
      </c>
    </row>
    <row r="66" spans="1:9" ht="16.5" thickTop="1" thickBot="1" x14ac:dyDescent="0.3">
      <c r="A66" s="402"/>
      <c r="B66" s="289"/>
      <c r="C66" s="405"/>
      <c r="D66" s="283"/>
      <c r="E66" s="405"/>
      <c r="F66" s="292"/>
      <c r="G66" s="82" t="s">
        <v>151</v>
      </c>
      <c r="H66" s="118">
        <v>68707</v>
      </c>
      <c r="I66" s="117">
        <v>123021.05</v>
      </c>
    </row>
    <row r="67" spans="1:9" ht="15.75" thickTop="1" x14ac:dyDescent="0.25">
      <c r="A67" s="402" t="s">
        <v>96</v>
      </c>
      <c r="B67" s="289"/>
      <c r="C67" s="405" t="s">
        <v>174</v>
      </c>
      <c r="D67" s="283"/>
      <c r="E67" s="412" t="s">
        <v>147</v>
      </c>
      <c r="F67" s="292"/>
      <c r="G67" s="114" t="s">
        <v>150</v>
      </c>
      <c r="H67" s="63">
        <v>2</v>
      </c>
      <c r="I67" s="115">
        <v>0.7</v>
      </c>
    </row>
    <row r="68" spans="1:9" x14ac:dyDescent="0.25">
      <c r="A68" s="402"/>
      <c r="B68" s="289"/>
      <c r="C68" s="405"/>
      <c r="D68" s="283"/>
      <c r="E68" s="405"/>
      <c r="F68" s="292"/>
      <c r="G68" s="114" t="s">
        <v>482</v>
      </c>
      <c r="H68" s="63">
        <v>1</v>
      </c>
      <c r="I68" s="115">
        <v>0.06</v>
      </c>
    </row>
    <row r="69" spans="1:9" x14ac:dyDescent="0.25">
      <c r="A69" s="402"/>
      <c r="B69" s="289"/>
      <c r="C69" s="405"/>
      <c r="D69" s="283"/>
      <c r="E69" s="405"/>
      <c r="F69" s="292"/>
      <c r="G69" s="114" t="s">
        <v>149</v>
      </c>
      <c r="H69" s="63">
        <v>5</v>
      </c>
      <c r="I69" s="115">
        <v>11.38</v>
      </c>
    </row>
    <row r="70" spans="1:9" x14ac:dyDescent="0.25">
      <c r="A70" s="402"/>
      <c r="B70" s="289"/>
      <c r="C70" s="405"/>
      <c r="D70" s="283"/>
      <c r="E70" s="405"/>
      <c r="F70" s="292"/>
      <c r="G70" s="114" t="s">
        <v>483</v>
      </c>
      <c r="H70" s="63">
        <v>2</v>
      </c>
      <c r="I70" s="115">
        <v>3.57</v>
      </c>
    </row>
    <row r="71" spans="1:9" x14ac:dyDescent="0.25">
      <c r="A71" s="402"/>
      <c r="B71" s="289"/>
      <c r="C71" s="405"/>
      <c r="D71" s="283"/>
      <c r="E71" s="405"/>
      <c r="F71" s="292"/>
      <c r="G71" s="114" t="s">
        <v>425</v>
      </c>
      <c r="H71" s="63">
        <v>0</v>
      </c>
      <c r="I71" s="115">
        <v>0</v>
      </c>
    </row>
    <row r="72" spans="1:9" x14ac:dyDescent="0.25">
      <c r="A72" s="402"/>
      <c r="B72" s="289"/>
      <c r="C72" s="405"/>
      <c r="D72" s="283"/>
      <c r="E72" s="405"/>
      <c r="F72" s="292"/>
      <c r="G72" s="114" t="s">
        <v>148</v>
      </c>
      <c r="H72" s="63">
        <v>207</v>
      </c>
      <c r="I72" s="115">
        <v>192.72</v>
      </c>
    </row>
    <row r="73" spans="1:9" ht="15.75" thickBot="1" x14ac:dyDescent="0.3">
      <c r="A73" s="402"/>
      <c r="B73" s="289"/>
      <c r="C73" s="405"/>
      <c r="D73" s="283"/>
      <c r="E73" s="405"/>
      <c r="F73" s="292"/>
      <c r="G73" s="114" t="s">
        <v>147</v>
      </c>
      <c r="H73" s="63">
        <v>603</v>
      </c>
      <c r="I73" s="115">
        <v>833.73</v>
      </c>
    </row>
    <row r="74" spans="1:9" ht="15.75" thickTop="1" x14ac:dyDescent="0.25">
      <c r="A74" s="402"/>
      <c r="B74" s="289"/>
      <c r="C74" s="405"/>
      <c r="D74" s="283"/>
      <c r="E74" s="405"/>
      <c r="F74" s="292"/>
      <c r="G74" s="82" t="s">
        <v>146</v>
      </c>
      <c r="H74" s="116">
        <v>811</v>
      </c>
      <c r="I74" s="117">
        <v>1042.1600000000001</v>
      </c>
    </row>
    <row r="75" spans="1:9" x14ac:dyDescent="0.25">
      <c r="A75" s="402"/>
      <c r="B75" s="289"/>
      <c r="C75" s="405"/>
      <c r="D75" s="283"/>
      <c r="E75" s="313"/>
      <c r="F75" s="292"/>
      <c r="G75" s="114" t="s">
        <v>522</v>
      </c>
      <c r="H75" s="63">
        <v>30</v>
      </c>
      <c r="I75" s="115">
        <v>5.71</v>
      </c>
    </row>
    <row r="76" spans="1:9" x14ac:dyDescent="0.25">
      <c r="A76" s="402"/>
      <c r="B76" s="289"/>
      <c r="C76" s="405"/>
      <c r="D76" s="283"/>
      <c r="E76" s="315"/>
      <c r="F76" s="292"/>
      <c r="G76" s="114" t="s">
        <v>523</v>
      </c>
      <c r="H76" s="63">
        <v>7</v>
      </c>
      <c r="I76" s="115">
        <v>3.8</v>
      </c>
    </row>
    <row r="77" spans="1:9" ht="15.75" thickBot="1" x14ac:dyDescent="0.3">
      <c r="A77" s="402"/>
      <c r="B77" s="289"/>
      <c r="C77" s="405"/>
      <c r="D77" s="283"/>
      <c r="E77" s="311"/>
      <c r="F77" s="292"/>
      <c r="G77" s="114" t="s">
        <v>524</v>
      </c>
      <c r="H77" s="63">
        <v>382</v>
      </c>
      <c r="I77" s="115">
        <v>66.2</v>
      </c>
    </row>
    <row r="78" spans="1:9" ht="16.5" thickTop="1" thickBot="1" x14ac:dyDescent="0.3">
      <c r="A78" s="402"/>
      <c r="B78" s="289"/>
      <c r="C78" s="413"/>
      <c r="D78" s="283"/>
      <c r="E78" s="410" t="s">
        <v>145</v>
      </c>
      <c r="F78" s="410"/>
      <c r="G78" s="410"/>
      <c r="H78" s="119">
        <v>158032</v>
      </c>
      <c r="I78" s="120">
        <v>2489186.5299999998</v>
      </c>
    </row>
    <row r="79" spans="1:9" ht="15" customHeight="1" thickTop="1" x14ac:dyDescent="0.25">
      <c r="A79" s="402"/>
      <c r="B79" s="283"/>
      <c r="C79" s="412" t="s">
        <v>95</v>
      </c>
      <c r="D79" s="283"/>
      <c r="E79" s="404" t="s">
        <v>144</v>
      </c>
      <c r="F79" s="292"/>
      <c r="G79" s="114" t="s">
        <v>22</v>
      </c>
      <c r="H79" s="63">
        <v>1040</v>
      </c>
      <c r="I79" s="115">
        <v>25440.639999999999</v>
      </c>
    </row>
    <row r="80" spans="1:9" x14ac:dyDescent="0.25">
      <c r="A80" s="402"/>
      <c r="B80" s="283"/>
      <c r="C80" s="405"/>
      <c r="D80" s="283"/>
      <c r="E80" s="405"/>
      <c r="F80" s="292"/>
      <c r="G80" s="114" t="s">
        <v>143</v>
      </c>
      <c r="H80" s="63">
        <v>19824</v>
      </c>
      <c r="I80" s="115">
        <v>60410.16</v>
      </c>
    </row>
    <row r="81" spans="1:9" x14ac:dyDescent="0.25">
      <c r="A81" s="402"/>
      <c r="B81" s="283"/>
      <c r="C81" s="405"/>
      <c r="D81" s="283"/>
      <c r="E81" s="405"/>
      <c r="F81" s="292"/>
      <c r="G81" s="114" t="s">
        <v>142</v>
      </c>
      <c r="H81" s="63">
        <v>10348</v>
      </c>
      <c r="I81" s="115">
        <v>13703.73</v>
      </c>
    </row>
    <row r="82" spans="1:9" x14ac:dyDescent="0.25">
      <c r="A82" s="402"/>
      <c r="B82" s="283"/>
      <c r="C82" s="405"/>
      <c r="D82" s="283"/>
      <c r="E82" s="405"/>
      <c r="F82" s="292"/>
      <c r="G82" s="114" t="s">
        <v>141</v>
      </c>
      <c r="H82" s="63">
        <v>1697</v>
      </c>
      <c r="I82" s="115">
        <v>17638.48</v>
      </c>
    </row>
    <row r="83" spans="1:9" x14ac:dyDescent="0.25">
      <c r="A83" s="402"/>
      <c r="B83" s="283"/>
      <c r="C83" s="405"/>
      <c r="D83" s="283"/>
      <c r="E83" s="405"/>
      <c r="F83" s="292"/>
      <c r="G83" s="114" t="s">
        <v>140</v>
      </c>
      <c r="H83" s="63">
        <v>50952</v>
      </c>
      <c r="I83" s="115">
        <v>100042.97</v>
      </c>
    </row>
    <row r="84" spans="1:9" x14ac:dyDescent="0.25">
      <c r="A84" s="402"/>
      <c r="B84" s="283"/>
      <c r="C84" s="405"/>
      <c r="D84" s="283"/>
      <c r="E84" s="405"/>
      <c r="F84" s="292"/>
      <c r="G84" s="114" t="s">
        <v>139</v>
      </c>
      <c r="H84" s="63">
        <v>3103</v>
      </c>
      <c r="I84" s="115">
        <v>8454.85</v>
      </c>
    </row>
    <row r="85" spans="1:9" x14ac:dyDescent="0.25">
      <c r="A85" s="402"/>
      <c r="B85" s="283"/>
      <c r="C85" s="405"/>
      <c r="D85" s="283"/>
      <c r="E85" s="405"/>
      <c r="F85" s="292"/>
      <c r="G85" s="114" t="s">
        <v>138</v>
      </c>
      <c r="H85" s="63">
        <v>4597</v>
      </c>
      <c r="I85" s="115">
        <v>27584.720000000001</v>
      </c>
    </row>
    <row r="86" spans="1:9" x14ac:dyDescent="0.25">
      <c r="A86" s="402"/>
      <c r="B86" s="283"/>
      <c r="C86" s="405"/>
      <c r="D86" s="283"/>
      <c r="E86" s="405"/>
      <c r="F86" s="292"/>
      <c r="G86" s="114" t="s">
        <v>525</v>
      </c>
      <c r="H86" s="63">
        <v>1</v>
      </c>
      <c r="I86" s="115">
        <v>0.4</v>
      </c>
    </row>
    <row r="87" spans="1:9" x14ac:dyDescent="0.25">
      <c r="A87" s="402"/>
      <c r="B87" s="283"/>
      <c r="C87" s="405"/>
      <c r="D87" s="283"/>
      <c r="E87" s="405"/>
      <c r="F87" s="292"/>
      <c r="G87" s="114" t="s">
        <v>137</v>
      </c>
      <c r="H87" s="63">
        <v>1271</v>
      </c>
      <c r="I87" s="115">
        <v>14944.9</v>
      </c>
    </row>
    <row r="88" spans="1:9" ht="15.75" thickBot="1" x14ac:dyDescent="0.3">
      <c r="A88" s="402"/>
      <c r="B88" s="283"/>
      <c r="C88" s="405"/>
      <c r="D88" s="283"/>
      <c r="E88" s="405"/>
      <c r="F88" s="292"/>
      <c r="G88" s="114" t="s">
        <v>136</v>
      </c>
      <c r="H88" s="63">
        <v>1918</v>
      </c>
      <c r="I88" s="115">
        <v>1663.99</v>
      </c>
    </row>
    <row r="89" spans="1:9" ht="15.75" thickTop="1" x14ac:dyDescent="0.25">
      <c r="A89" s="402"/>
      <c r="B89" s="283"/>
      <c r="C89" s="405"/>
      <c r="D89" s="283"/>
      <c r="E89" s="413"/>
      <c r="F89" s="292"/>
      <c r="G89" s="82" t="s">
        <v>135</v>
      </c>
      <c r="H89" s="116">
        <v>72361</v>
      </c>
      <c r="I89" s="117">
        <v>269884.84000000003</v>
      </c>
    </row>
    <row r="90" spans="1:9" ht="15.75" thickBot="1" x14ac:dyDescent="0.3">
      <c r="A90" s="402"/>
      <c r="B90" s="283"/>
      <c r="C90" s="405"/>
      <c r="D90" s="283"/>
      <c r="E90" s="412" t="s">
        <v>134</v>
      </c>
      <c r="F90" s="292"/>
      <c r="G90" s="114" t="s">
        <v>133</v>
      </c>
      <c r="H90" s="63">
        <v>328</v>
      </c>
      <c r="I90" s="115">
        <v>425.98</v>
      </c>
    </row>
    <row r="91" spans="1:9" ht="15.75" thickTop="1" x14ac:dyDescent="0.25">
      <c r="A91" s="402"/>
      <c r="B91" s="283"/>
      <c r="C91" s="405"/>
      <c r="D91" s="283"/>
      <c r="E91" s="413"/>
      <c r="F91" s="292"/>
      <c r="G91" s="82" t="s">
        <v>132</v>
      </c>
      <c r="H91" s="116">
        <v>328</v>
      </c>
      <c r="I91" s="117">
        <v>425.98</v>
      </c>
    </row>
    <row r="92" spans="1:9" ht="15" customHeight="1" x14ac:dyDescent="0.25">
      <c r="A92" s="402"/>
      <c r="B92" s="283"/>
      <c r="C92" s="405"/>
      <c r="D92" s="283"/>
      <c r="E92" s="412" t="s">
        <v>131</v>
      </c>
      <c r="F92" s="292"/>
      <c r="G92" s="114" t="s">
        <v>130</v>
      </c>
      <c r="H92" s="63">
        <v>5144</v>
      </c>
      <c r="I92" s="115">
        <v>18571.39</v>
      </c>
    </row>
    <row r="93" spans="1:9" ht="15" customHeight="1" x14ac:dyDescent="0.25">
      <c r="A93" s="402"/>
      <c r="B93" s="283"/>
      <c r="C93" s="405"/>
      <c r="D93" s="283"/>
      <c r="E93" s="405"/>
      <c r="F93" s="292"/>
      <c r="G93" s="114" t="s">
        <v>484</v>
      </c>
      <c r="H93" s="63">
        <v>1</v>
      </c>
      <c r="I93" s="115">
        <v>0.66</v>
      </c>
    </row>
    <row r="94" spans="1:9" x14ac:dyDescent="0.25">
      <c r="A94" s="402"/>
      <c r="B94" s="283"/>
      <c r="C94" s="405"/>
      <c r="D94" s="283"/>
      <c r="E94" s="405"/>
      <c r="F94" s="292"/>
      <c r="G94" s="114" t="s">
        <v>129</v>
      </c>
      <c r="H94" s="63">
        <v>21641</v>
      </c>
      <c r="I94" s="115">
        <v>118041.1</v>
      </c>
    </row>
    <row r="95" spans="1:9" x14ac:dyDescent="0.25">
      <c r="A95" s="402"/>
      <c r="B95" s="283"/>
      <c r="C95" s="405"/>
      <c r="D95" s="283"/>
      <c r="E95" s="405"/>
      <c r="F95" s="292"/>
      <c r="G95" s="114" t="s">
        <v>485</v>
      </c>
      <c r="H95" s="63">
        <v>10</v>
      </c>
      <c r="I95" s="115">
        <v>35.119999999999997</v>
      </c>
    </row>
    <row r="96" spans="1:9" x14ac:dyDescent="0.25">
      <c r="A96" s="402"/>
      <c r="B96" s="283"/>
      <c r="C96" s="405"/>
      <c r="D96" s="283"/>
      <c r="E96" s="405"/>
      <c r="F96" s="292"/>
      <c r="G96" s="114" t="s">
        <v>486</v>
      </c>
      <c r="H96" s="63">
        <v>101</v>
      </c>
      <c r="I96" s="115">
        <v>38.54</v>
      </c>
    </row>
    <row r="97" spans="1:9" x14ac:dyDescent="0.25">
      <c r="A97" s="402"/>
      <c r="B97" s="283"/>
      <c r="C97" s="405"/>
      <c r="D97" s="283"/>
      <c r="E97" s="405"/>
      <c r="F97" s="292"/>
      <c r="G97" s="114" t="s">
        <v>126</v>
      </c>
      <c r="H97" s="63">
        <v>64608</v>
      </c>
      <c r="I97" s="115">
        <v>499377.6</v>
      </c>
    </row>
    <row r="98" spans="1:9" ht="15.75" thickBot="1" x14ac:dyDescent="0.3">
      <c r="A98" s="402"/>
      <c r="B98" s="283"/>
      <c r="C98" s="405"/>
      <c r="D98" s="283"/>
      <c r="E98" s="405"/>
      <c r="F98" s="292"/>
      <c r="G98" s="114" t="s">
        <v>487</v>
      </c>
      <c r="H98" s="63">
        <v>6</v>
      </c>
      <c r="I98" s="115">
        <v>61.17</v>
      </c>
    </row>
    <row r="99" spans="1:9" ht="15.75" thickTop="1" x14ac:dyDescent="0.25">
      <c r="A99" s="402"/>
      <c r="B99" s="283"/>
      <c r="C99" s="405"/>
      <c r="D99" s="283"/>
      <c r="E99" s="413"/>
      <c r="F99" s="292"/>
      <c r="G99" s="82" t="s">
        <v>124</v>
      </c>
      <c r="H99" s="116">
        <v>80875</v>
      </c>
      <c r="I99" s="117">
        <v>636125.57999999996</v>
      </c>
    </row>
    <row r="100" spans="1:9" ht="15" customHeight="1" x14ac:dyDescent="0.25">
      <c r="A100" s="402" t="s">
        <v>96</v>
      </c>
      <c r="B100" s="283"/>
      <c r="C100" s="405" t="s">
        <v>95</v>
      </c>
      <c r="D100" s="283"/>
      <c r="E100" s="412" t="s">
        <v>123</v>
      </c>
      <c r="F100" s="292"/>
      <c r="G100" s="114" t="s">
        <v>122</v>
      </c>
      <c r="H100" s="63">
        <v>5368</v>
      </c>
      <c r="I100" s="115">
        <v>5696.57</v>
      </c>
    </row>
    <row r="101" spans="1:9" x14ac:dyDescent="0.25">
      <c r="A101" s="402"/>
      <c r="B101" s="283"/>
      <c r="C101" s="405"/>
      <c r="D101" s="283"/>
      <c r="E101" s="405"/>
      <c r="F101" s="292"/>
      <c r="G101" s="114" t="s">
        <v>121</v>
      </c>
      <c r="H101" s="63">
        <v>7</v>
      </c>
      <c r="I101" s="115">
        <v>1.5</v>
      </c>
    </row>
    <row r="102" spans="1:9" x14ac:dyDescent="0.25">
      <c r="A102" s="402"/>
      <c r="B102" s="283"/>
      <c r="C102" s="405"/>
      <c r="D102" s="283"/>
      <c r="E102" s="405"/>
      <c r="F102" s="292"/>
      <c r="G102" s="114" t="s">
        <v>120</v>
      </c>
      <c r="H102" s="63">
        <v>135</v>
      </c>
      <c r="I102" s="115">
        <v>126.7</v>
      </c>
    </row>
    <row r="103" spans="1:9" x14ac:dyDescent="0.25">
      <c r="A103" s="402"/>
      <c r="B103" s="283"/>
      <c r="C103" s="405"/>
      <c r="D103" s="283"/>
      <c r="E103" s="405"/>
      <c r="F103" s="292"/>
      <c r="G103" s="114" t="s">
        <v>119</v>
      </c>
      <c r="H103" s="63">
        <v>87</v>
      </c>
      <c r="I103" s="115">
        <v>493.05</v>
      </c>
    </row>
    <row r="104" spans="1:9" x14ac:dyDescent="0.25">
      <c r="A104" s="402"/>
      <c r="B104" s="283"/>
      <c r="C104" s="405"/>
      <c r="D104" s="283"/>
      <c r="E104" s="405"/>
      <c r="F104" s="292"/>
      <c r="G104" s="114" t="s">
        <v>498</v>
      </c>
      <c r="H104" s="63">
        <v>32</v>
      </c>
      <c r="I104" s="115">
        <v>149.88999999999999</v>
      </c>
    </row>
    <row r="105" spans="1:9" x14ac:dyDescent="0.25">
      <c r="A105" s="402"/>
      <c r="B105" s="283"/>
      <c r="C105" s="405"/>
      <c r="D105" s="283"/>
      <c r="E105" s="405"/>
      <c r="F105" s="292"/>
      <c r="G105" s="114" t="s">
        <v>118</v>
      </c>
      <c r="H105" s="63">
        <v>25528</v>
      </c>
      <c r="I105" s="115">
        <v>6721.03</v>
      </c>
    </row>
    <row r="106" spans="1:9" x14ac:dyDescent="0.25">
      <c r="A106" s="402"/>
      <c r="B106" s="283"/>
      <c r="C106" s="405"/>
      <c r="D106" s="283"/>
      <c r="E106" s="405"/>
      <c r="F106" s="292"/>
      <c r="G106" s="114" t="s">
        <v>117</v>
      </c>
      <c r="H106" s="63">
        <v>252</v>
      </c>
      <c r="I106" s="115">
        <v>737.23</v>
      </c>
    </row>
    <row r="107" spans="1:9" x14ac:dyDescent="0.25">
      <c r="A107" s="402"/>
      <c r="B107" s="283"/>
      <c r="C107" s="405"/>
      <c r="D107" s="283"/>
      <c r="E107" s="405"/>
      <c r="F107" s="292"/>
      <c r="G107" s="114" t="s">
        <v>116</v>
      </c>
      <c r="H107" s="63">
        <v>48</v>
      </c>
      <c r="I107" s="115">
        <v>72.150000000000006</v>
      </c>
    </row>
    <row r="108" spans="1:9" x14ac:dyDescent="0.25">
      <c r="A108" s="402"/>
      <c r="B108" s="283"/>
      <c r="C108" s="405"/>
      <c r="D108" s="283"/>
      <c r="E108" s="405"/>
      <c r="F108" s="292"/>
      <c r="G108" s="114" t="s">
        <v>115</v>
      </c>
      <c r="H108" s="63">
        <v>179</v>
      </c>
      <c r="I108" s="115">
        <v>141.11000000000001</v>
      </c>
    </row>
    <row r="109" spans="1:9" x14ac:dyDescent="0.25">
      <c r="A109" s="402"/>
      <c r="B109" s="283"/>
      <c r="C109" s="405"/>
      <c r="D109" s="283"/>
      <c r="E109" s="405"/>
      <c r="F109" s="292"/>
      <c r="G109" s="114" t="s">
        <v>114</v>
      </c>
      <c r="H109" s="63">
        <v>532</v>
      </c>
      <c r="I109" s="115">
        <v>710.04</v>
      </c>
    </row>
    <row r="110" spans="1:9" x14ac:dyDescent="0.25">
      <c r="A110" s="402"/>
      <c r="B110" s="283"/>
      <c r="C110" s="405"/>
      <c r="D110" s="283"/>
      <c r="E110" s="405"/>
      <c r="F110" s="292"/>
      <c r="G110" s="114" t="s">
        <v>113</v>
      </c>
      <c r="H110" s="63">
        <v>78</v>
      </c>
      <c r="I110" s="115">
        <v>1046.6600000000001</v>
      </c>
    </row>
    <row r="111" spans="1:9" x14ac:dyDescent="0.25">
      <c r="A111" s="402"/>
      <c r="B111" s="283"/>
      <c r="C111" s="405"/>
      <c r="D111" s="283"/>
      <c r="E111" s="405"/>
      <c r="F111" s="292"/>
      <c r="G111" s="114" t="s">
        <v>112</v>
      </c>
      <c r="H111" s="63">
        <v>6</v>
      </c>
      <c r="I111" s="115">
        <v>11.27</v>
      </c>
    </row>
    <row r="112" spans="1:9" x14ac:dyDescent="0.25">
      <c r="A112" s="402"/>
      <c r="B112" s="283"/>
      <c r="C112" s="405"/>
      <c r="D112" s="283"/>
      <c r="E112" s="405"/>
      <c r="F112" s="292"/>
      <c r="G112" s="114" t="s">
        <v>111</v>
      </c>
      <c r="H112" s="63">
        <v>86</v>
      </c>
      <c r="I112" s="115">
        <v>162.71</v>
      </c>
    </row>
    <row r="113" spans="1:9" x14ac:dyDescent="0.25">
      <c r="A113" s="402"/>
      <c r="B113" s="283"/>
      <c r="C113" s="405"/>
      <c r="D113" s="283"/>
      <c r="E113" s="405"/>
      <c r="F113" s="292"/>
      <c r="G113" s="114" t="s">
        <v>110</v>
      </c>
      <c r="H113" s="63">
        <v>536</v>
      </c>
      <c r="I113" s="115">
        <v>1431.1</v>
      </c>
    </row>
    <row r="114" spans="1:9" x14ac:dyDescent="0.25">
      <c r="A114" s="402"/>
      <c r="B114" s="283"/>
      <c r="C114" s="405"/>
      <c r="D114" s="283"/>
      <c r="E114" s="405"/>
      <c r="F114" s="292"/>
      <c r="G114" s="114" t="s">
        <v>526</v>
      </c>
      <c r="H114" s="63">
        <v>9</v>
      </c>
      <c r="I114" s="115">
        <v>18.670000000000002</v>
      </c>
    </row>
    <row r="115" spans="1:9" x14ac:dyDescent="0.25">
      <c r="A115" s="402"/>
      <c r="B115" s="283"/>
      <c r="C115" s="405"/>
      <c r="D115" s="283"/>
      <c r="E115" s="405"/>
      <c r="F115" s="292"/>
      <c r="G115" s="114" t="s">
        <v>109</v>
      </c>
      <c r="H115" s="63">
        <v>250</v>
      </c>
      <c r="I115" s="115">
        <v>303.27</v>
      </c>
    </row>
    <row r="116" spans="1:9" x14ac:dyDescent="0.25">
      <c r="A116" s="402"/>
      <c r="B116" s="283"/>
      <c r="C116" s="405"/>
      <c r="D116" s="283"/>
      <c r="E116" s="405"/>
      <c r="F116" s="292"/>
      <c r="G116" s="114" t="s">
        <v>108</v>
      </c>
      <c r="H116" s="63">
        <v>431</v>
      </c>
      <c r="I116" s="115">
        <v>1762.01</v>
      </c>
    </row>
    <row r="117" spans="1:9" x14ac:dyDescent="0.25">
      <c r="A117" s="402"/>
      <c r="B117" s="283"/>
      <c r="C117" s="405"/>
      <c r="D117" s="283"/>
      <c r="E117" s="405"/>
      <c r="F117" s="292"/>
      <c r="G117" s="114" t="s">
        <v>107</v>
      </c>
      <c r="H117" s="63">
        <v>51</v>
      </c>
      <c r="I117" s="115">
        <v>57.19</v>
      </c>
    </row>
    <row r="118" spans="1:9" x14ac:dyDescent="0.25">
      <c r="A118" s="402"/>
      <c r="B118" s="283"/>
      <c r="C118" s="405"/>
      <c r="D118" s="283"/>
      <c r="E118" s="405"/>
      <c r="F118" s="292"/>
      <c r="G118" s="114" t="s">
        <v>106</v>
      </c>
      <c r="H118" s="63">
        <v>222</v>
      </c>
      <c r="I118" s="115">
        <v>174.5</v>
      </c>
    </row>
    <row r="119" spans="1:9" x14ac:dyDescent="0.25">
      <c r="A119" s="402"/>
      <c r="B119" s="283"/>
      <c r="C119" s="405"/>
      <c r="D119" s="283"/>
      <c r="E119" s="405"/>
      <c r="F119" s="292"/>
      <c r="G119" s="114" t="s">
        <v>105</v>
      </c>
      <c r="H119" s="63">
        <v>5</v>
      </c>
      <c r="I119" s="115">
        <v>5.04</v>
      </c>
    </row>
    <row r="120" spans="1:9" x14ac:dyDescent="0.25">
      <c r="A120" s="402"/>
      <c r="B120" s="283"/>
      <c r="C120" s="405"/>
      <c r="D120" s="283"/>
      <c r="E120" s="405"/>
      <c r="F120" s="292"/>
      <c r="G120" s="114" t="s">
        <v>104</v>
      </c>
      <c r="H120" s="63">
        <v>188</v>
      </c>
      <c r="I120" s="115">
        <v>59.7</v>
      </c>
    </row>
    <row r="121" spans="1:9" x14ac:dyDescent="0.25">
      <c r="A121" s="402"/>
      <c r="B121" s="283"/>
      <c r="C121" s="405"/>
      <c r="D121" s="283"/>
      <c r="E121" s="405"/>
      <c r="F121" s="292"/>
      <c r="G121" s="114" t="s">
        <v>103</v>
      </c>
      <c r="H121" s="63">
        <v>627</v>
      </c>
      <c r="I121" s="115">
        <v>1153.3599999999999</v>
      </c>
    </row>
    <row r="122" spans="1:9" x14ac:dyDescent="0.25">
      <c r="A122" s="402"/>
      <c r="B122" s="283"/>
      <c r="C122" s="405"/>
      <c r="D122" s="283"/>
      <c r="E122" s="405"/>
      <c r="F122" s="292"/>
      <c r="G122" s="114" t="s">
        <v>102</v>
      </c>
      <c r="H122" s="63">
        <v>30</v>
      </c>
      <c r="I122" s="115">
        <v>8.67</v>
      </c>
    </row>
    <row r="123" spans="1:9" x14ac:dyDescent="0.25">
      <c r="A123" s="402"/>
      <c r="B123" s="283"/>
      <c r="C123" s="405"/>
      <c r="D123" s="283"/>
      <c r="E123" s="405"/>
      <c r="F123" s="292"/>
      <c r="G123" s="114" t="s">
        <v>101</v>
      </c>
      <c r="H123" s="63">
        <v>208</v>
      </c>
      <c r="I123" s="115">
        <v>863.32</v>
      </c>
    </row>
    <row r="124" spans="1:9" x14ac:dyDescent="0.25">
      <c r="A124" s="402"/>
      <c r="B124" s="283"/>
      <c r="C124" s="405"/>
      <c r="D124" s="283"/>
      <c r="E124" s="405"/>
      <c r="F124" s="292"/>
      <c r="G124" s="114" t="s">
        <v>100</v>
      </c>
      <c r="H124" s="63">
        <v>4</v>
      </c>
      <c r="I124" s="115">
        <v>5.66</v>
      </c>
    </row>
    <row r="125" spans="1:9" x14ac:dyDescent="0.25">
      <c r="A125" s="402"/>
      <c r="B125" s="283"/>
      <c r="C125" s="405"/>
      <c r="D125" s="283"/>
      <c r="E125" s="405"/>
      <c r="F125" s="292"/>
      <c r="G125" s="114" t="s">
        <v>99</v>
      </c>
      <c r="H125" s="63">
        <v>0</v>
      </c>
      <c r="I125" s="115">
        <v>0</v>
      </c>
    </row>
    <row r="126" spans="1:9" x14ac:dyDescent="0.25">
      <c r="A126" s="402"/>
      <c r="B126" s="283"/>
      <c r="C126" s="405"/>
      <c r="D126" s="283"/>
      <c r="E126" s="405"/>
      <c r="F126" s="292"/>
      <c r="G126" s="114" t="s">
        <v>488</v>
      </c>
      <c r="H126" s="63">
        <v>1</v>
      </c>
      <c r="I126" s="115">
        <v>3.23</v>
      </c>
    </row>
    <row r="127" spans="1:9" x14ac:dyDescent="0.25">
      <c r="A127" s="402"/>
      <c r="B127" s="283"/>
      <c r="C127" s="405"/>
      <c r="D127" s="283"/>
      <c r="E127" s="405"/>
      <c r="F127" s="292"/>
      <c r="G127" s="114" t="s">
        <v>489</v>
      </c>
      <c r="H127" s="63">
        <v>0</v>
      </c>
      <c r="I127" s="115">
        <v>0</v>
      </c>
    </row>
    <row r="128" spans="1:9" x14ac:dyDescent="0.25">
      <c r="A128" s="402"/>
      <c r="B128" s="283"/>
      <c r="C128" s="405"/>
      <c r="D128" s="283"/>
      <c r="E128" s="405"/>
      <c r="F128" s="292"/>
      <c r="G128" s="114" t="s">
        <v>20</v>
      </c>
      <c r="H128" s="63">
        <v>501</v>
      </c>
      <c r="I128" s="115">
        <v>14304.9</v>
      </c>
    </row>
    <row r="129" spans="1:9" ht="15.75" thickBot="1" x14ac:dyDescent="0.3">
      <c r="A129" s="402"/>
      <c r="B129" s="283"/>
      <c r="C129" s="405"/>
      <c r="D129" s="283"/>
      <c r="E129" s="405"/>
      <c r="F129" s="292"/>
      <c r="G129" s="114" t="s">
        <v>98</v>
      </c>
      <c r="H129" s="63">
        <v>65180</v>
      </c>
      <c r="I129" s="115">
        <v>14567.56</v>
      </c>
    </row>
    <row r="130" spans="1:9" ht="15.75" thickTop="1" x14ac:dyDescent="0.25">
      <c r="A130" s="402"/>
      <c r="B130" s="283"/>
      <c r="C130" s="413"/>
      <c r="D130" s="283"/>
      <c r="E130" s="413"/>
      <c r="F130" s="292"/>
      <c r="G130" s="82" t="s">
        <v>97</v>
      </c>
      <c r="H130" s="116">
        <v>76872</v>
      </c>
      <c r="I130" s="117">
        <v>50788.09</v>
      </c>
    </row>
    <row r="131" spans="1:9" ht="15" customHeight="1" x14ac:dyDescent="0.25">
      <c r="A131" s="402" t="s">
        <v>96</v>
      </c>
      <c r="B131" s="283"/>
      <c r="C131" s="412" t="s">
        <v>95</v>
      </c>
      <c r="D131" s="283"/>
      <c r="E131" s="412" t="s">
        <v>94</v>
      </c>
      <c r="F131" s="292"/>
      <c r="G131" s="114" t="s">
        <v>490</v>
      </c>
      <c r="H131" s="63">
        <v>1</v>
      </c>
      <c r="I131" s="115">
        <v>0.45</v>
      </c>
    </row>
    <row r="132" spans="1:9" ht="15" customHeight="1" x14ac:dyDescent="0.25">
      <c r="A132" s="402"/>
      <c r="B132" s="283"/>
      <c r="C132" s="405"/>
      <c r="D132" s="283"/>
      <c r="E132" s="405"/>
      <c r="F132" s="292"/>
      <c r="G132" s="114" t="s">
        <v>493</v>
      </c>
      <c r="H132" s="63">
        <v>130</v>
      </c>
      <c r="I132" s="115">
        <v>777.39</v>
      </c>
    </row>
    <row r="133" spans="1:9" ht="15" customHeight="1" x14ac:dyDescent="0.25">
      <c r="A133" s="402"/>
      <c r="B133" s="283"/>
      <c r="C133" s="405"/>
      <c r="D133" s="283"/>
      <c r="E133" s="405"/>
      <c r="F133" s="292"/>
      <c r="G133" s="114" t="s">
        <v>93</v>
      </c>
      <c r="H133" s="63">
        <v>583</v>
      </c>
      <c r="I133" s="115">
        <v>5826.57</v>
      </c>
    </row>
    <row r="134" spans="1:9" ht="15" customHeight="1" x14ac:dyDescent="0.25">
      <c r="A134" s="402"/>
      <c r="B134" s="283"/>
      <c r="C134" s="405"/>
      <c r="D134" s="283"/>
      <c r="E134" s="405"/>
      <c r="F134" s="292"/>
      <c r="G134" s="114" t="s">
        <v>128</v>
      </c>
      <c r="H134" s="63">
        <v>68</v>
      </c>
      <c r="I134" s="115">
        <v>428.08</v>
      </c>
    </row>
    <row r="135" spans="1:9" x14ac:dyDescent="0.25">
      <c r="A135" s="402"/>
      <c r="B135" s="283"/>
      <c r="C135" s="405"/>
      <c r="D135" s="283"/>
      <c r="E135" s="405"/>
      <c r="F135" s="292"/>
      <c r="G135" s="114" t="s">
        <v>92</v>
      </c>
      <c r="H135" s="63">
        <v>823</v>
      </c>
      <c r="I135" s="115">
        <v>1774.32</v>
      </c>
    </row>
    <row r="136" spans="1:9" x14ac:dyDescent="0.25">
      <c r="A136" s="402"/>
      <c r="B136" s="283"/>
      <c r="C136" s="405"/>
      <c r="D136" s="283"/>
      <c r="E136" s="405"/>
      <c r="F136" s="292"/>
      <c r="G136" s="114" t="s">
        <v>91</v>
      </c>
      <c r="H136" s="63">
        <v>6869</v>
      </c>
      <c r="I136" s="115">
        <v>5410.54</v>
      </c>
    </row>
    <row r="137" spans="1:9" x14ac:dyDescent="0.25">
      <c r="A137" s="402"/>
      <c r="B137" s="283"/>
      <c r="C137" s="405"/>
      <c r="D137" s="283"/>
      <c r="E137" s="405"/>
      <c r="F137" s="292"/>
      <c r="G137" s="114" t="s">
        <v>90</v>
      </c>
      <c r="H137" s="63">
        <v>972</v>
      </c>
      <c r="I137" s="115">
        <v>2932.04</v>
      </c>
    </row>
    <row r="138" spans="1:9" x14ac:dyDescent="0.25">
      <c r="A138" s="402"/>
      <c r="B138" s="283"/>
      <c r="C138" s="405"/>
      <c r="D138" s="283"/>
      <c r="E138" s="405"/>
      <c r="F138" s="292"/>
      <c r="G138" s="114" t="s">
        <v>127</v>
      </c>
      <c r="H138" s="63">
        <v>420</v>
      </c>
      <c r="I138" s="115">
        <v>1956.42</v>
      </c>
    </row>
    <row r="139" spans="1:9" x14ac:dyDescent="0.25">
      <c r="A139" s="402"/>
      <c r="B139" s="283"/>
      <c r="C139" s="405"/>
      <c r="D139" s="283"/>
      <c r="E139" s="405"/>
      <c r="F139" s="292"/>
      <c r="G139" s="114" t="s">
        <v>89</v>
      </c>
      <c r="H139" s="63">
        <v>919</v>
      </c>
      <c r="I139" s="115">
        <v>6772.88</v>
      </c>
    </row>
    <row r="140" spans="1:9" x14ac:dyDescent="0.25">
      <c r="A140" s="402"/>
      <c r="B140" s="283"/>
      <c r="C140" s="405"/>
      <c r="D140" s="283"/>
      <c r="E140" s="405"/>
      <c r="F140" s="292"/>
      <c r="G140" s="114" t="s">
        <v>88</v>
      </c>
      <c r="H140" s="63">
        <v>1757</v>
      </c>
      <c r="I140" s="115">
        <v>1573.59</v>
      </c>
    </row>
    <row r="141" spans="1:9" x14ac:dyDescent="0.25">
      <c r="A141" s="402"/>
      <c r="B141" s="283"/>
      <c r="C141" s="405"/>
      <c r="D141" s="283"/>
      <c r="E141" s="405"/>
      <c r="F141" s="292"/>
      <c r="G141" s="114" t="s">
        <v>125</v>
      </c>
      <c r="H141" s="63">
        <v>172</v>
      </c>
      <c r="I141" s="115">
        <v>1056.97</v>
      </c>
    </row>
    <row r="142" spans="1:9" ht="15.75" thickBot="1" x14ac:dyDescent="0.3">
      <c r="A142" s="402"/>
      <c r="B142" s="283"/>
      <c r="C142" s="405"/>
      <c r="D142" s="283"/>
      <c r="E142" s="405"/>
      <c r="F142" s="292"/>
      <c r="G142" s="114" t="s">
        <v>87</v>
      </c>
      <c r="H142" s="63">
        <v>427</v>
      </c>
      <c r="I142" s="115">
        <v>342.66</v>
      </c>
    </row>
    <row r="143" spans="1:9" ht="15.75" thickTop="1" x14ac:dyDescent="0.25">
      <c r="A143" s="402"/>
      <c r="B143" s="283"/>
      <c r="C143" s="405"/>
      <c r="D143" s="283"/>
      <c r="E143" s="413"/>
      <c r="F143" s="292"/>
      <c r="G143" s="82" t="s">
        <v>86</v>
      </c>
      <c r="H143" s="116">
        <v>12277</v>
      </c>
      <c r="I143" s="117">
        <v>28851.91</v>
      </c>
    </row>
    <row r="144" spans="1:9" ht="15" customHeight="1" x14ac:dyDescent="0.25">
      <c r="A144" s="402"/>
      <c r="B144" s="283"/>
      <c r="C144" s="405"/>
      <c r="D144" s="283"/>
      <c r="E144" s="412" t="s">
        <v>85</v>
      </c>
      <c r="F144" s="292"/>
      <c r="G144" s="114" t="s">
        <v>84</v>
      </c>
      <c r="H144" s="63">
        <v>37</v>
      </c>
      <c r="I144" s="115">
        <v>687.22</v>
      </c>
    </row>
    <row r="145" spans="1:9" x14ac:dyDescent="0.25">
      <c r="A145" s="402"/>
      <c r="B145" s="283"/>
      <c r="C145" s="405"/>
      <c r="D145" s="283"/>
      <c r="E145" s="405"/>
      <c r="F145" s="292"/>
      <c r="G145" s="114" t="s">
        <v>83</v>
      </c>
      <c r="H145" s="63">
        <v>38</v>
      </c>
      <c r="I145" s="115">
        <v>1288.42</v>
      </c>
    </row>
    <row r="146" spans="1:9" x14ac:dyDescent="0.25">
      <c r="A146" s="402"/>
      <c r="B146" s="283"/>
      <c r="C146" s="405"/>
      <c r="D146" s="283"/>
      <c r="E146" s="405"/>
      <c r="F146" s="292"/>
      <c r="G146" s="114" t="s">
        <v>82</v>
      </c>
      <c r="H146" s="63">
        <v>477</v>
      </c>
      <c r="I146" s="115">
        <v>6265.93</v>
      </c>
    </row>
    <row r="147" spans="1:9" x14ac:dyDescent="0.25">
      <c r="A147" s="402"/>
      <c r="B147" s="283"/>
      <c r="C147" s="405"/>
      <c r="D147" s="283"/>
      <c r="E147" s="405"/>
      <c r="F147" s="292"/>
      <c r="G147" s="114" t="s">
        <v>81</v>
      </c>
      <c r="H147" s="63">
        <v>0</v>
      </c>
      <c r="I147" s="115">
        <v>0</v>
      </c>
    </row>
    <row r="148" spans="1:9" x14ac:dyDescent="0.25">
      <c r="A148" s="402"/>
      <c r="B148" s="283"/>
      <c r="C148" s="405"/>
      <c r="D148" s="283"/>
      <c r="E148" s="405"/>
      <c r="F148" s="292"/>
      <c r="G148" s="114" t="s">
        <v>80</v>
      </c>
      <c r="H148" s="63">
        <v>7</v>
      </c>
      <c r="I148" s="115">
        <v>68.47</v>
      </c>
    </row>
    <row r="149" spans="1:9" ht="15.75" thickBot="1" x14ac:dyDescent="0.3">
      <c r="A149" s="402"/>
      <c r="B149" s="283"/>
      <c r="C149" s="405"/>
      <c r="D149" s="283"/>
      <c r="E149" s="405"/>
      <c r="F149" s="292"/>
      <c r="G149" s="114" t="s">
        <v>79</v>
      </c>
      <c r="H149" s="63">
        <v>81</v>
      </c>
      <c r="I149" s="115">
        <v>353.53</v>
      </c>
    </row>
    <row r="150" spans="1:9" ht="15.75" thickTop="1" x14ac:dyDescent="0.25">
      <c r="A150" s="402"/>
      <c r="B150" s="283"/>
      <c r="C150" s="405"/>
      <c r="D150" s="283"/>
      <c r="E150" s="413"/>
      <c r="F150" s="292"/>
      <c r="G150" s="82" t="s">
        <v>78</v>
      </c>
      <c r="H150" s="116">
        <v>618</v>
      </c>
      <c r="I150" s="117">
        <v>8663.57</v>
      </c>
    </row>
    <row r="151" spans="1:9" ht="15.75" thickBot="1" x14ac:dyDescent="0.3">
      <c r="A151" s="402"/>
      <c r="B151" s="283"/>
      <c r="C151" s="405"/>
      <c r="D151" s="283"/>
      <c r="E151" s="412" t="s">
        <v>77</v>
      </c>
      <c r="F151" s="292"/>
      <c r="G151" s="114" t="s">
        <v>76</v>
      </c>
      <c r="H151" s="63">
        <v>35373</v>
      </c>
      <c r="I151" s="115">
        <v>72616.009999999995</v>
      </c>
    </row>
    <row r="152" spans="1:9" ht="15.75" thickTop="1" x14ac:dyDescent="0.25">
      <c r="A152" s="402"/>
      <c r="B152" s="283"/>
      <c r="C152" s="405"/>
      <c r="D152" s="283"/>
      <c r="E152" s="405"/>
      <c r="F152" s="292"/>
      <c r="G152" s="82" t="s">
        <v>508</v>
      </c>
      <c r="H152" s="116">
        <v>35373</v>
      </c>
      <c r="I152" s="117">
        <v>72616.009999999995</v>
      </c>
    </row>
    <row r="153" spans="1:9" x14ac:dyDescent="0.25">
      <c r="A153" s="402"/>
      <c r="B153" s="283"/>
      <c r="C153" s="405"/>
      <c r="D153" s="283"/>
      <c r="E153" s="412" t="s">
        <v>74</v>
      </c>
      <c r="F153" s="292"/>
      <c r="G153" s="114" t="s">
        <v>73</v>
      </c>
      <c r="H153" s="63">
        <v>0</v>
      </c>
      <c r="I153" s="115">
        <v>0</v>
      </c>
    </row>
    <row r="154" spans="1:9" x14ac:dyDescent="0.25">
      <c r="A154" s="402"/>
      <c r="B154" s="283"/>
      <c r="C154" s="405"/>
      <c r="D154" s="283"/>
      <c r="E154" s="405"/>
      <c r="F154" s="292"/>
      <c r="G154" s="114" t="s">
        <v>72</v>
      </c>
      <c r="H154" s="63">
        <v>2</v>
      </c>
      <c r="I154" s="115">
        <v>1.1100000000000001</v>
      </c>
    </row>
    <row r="155" spans="1:9" x14ac:dyDescent="0.25">
      <c r="A155" s="402"/>
      <c r="B155" s="283"/>
      <c r="C155" s="405"/>
      <c r="D155" s="283"/>
      <c r="E155" s="405"/>
      <c r="F155" s="292"/>
      <c r="G155" s="114" t="s">
        <v>71</v>
      </c>
      <c r="H155" s="63">
        <v>308</v>
      </c>
      <c r="I155" s="115">
        <v>505.8</v>
      </c>
    </row>
    <row r="156" spans="1:9" ht="15.75" thickBot="1" x14ac:dyDescent="0.3">
      <c r="A156" s="402"/>
      <c r="B156" s="283"/>
      <c r="C156" s="405"/>
      <c r="D156" s="283"/>
      <c r="E156" s="405"/>
      <c r="F156" s="292"/>
      <c r="G156" s="114" t="s">
        <v>70</v>
      </c>
      <c r="H156" s="63">
        <v>2</v>
      </c>
      <c r="I156" s="115">
        <v>0.1</v>
      </c>
    </row>
    <row r="157" spans="1:9" ht="16.5" thickTop="1" thickBot="1" x14ac:dyDescent="0.3">
      <c r="A157" s="402"/>
      <c r="B157" s="283"/>
      <c r="C157" s="405"/>
      <c r="D157" s="283"/>
      <c r="E157" s="407"/>
      <c r="F157" s="292"/>
      <c r="G157" s="82" t="s">
        <v>69</v>
      </c>
      <c r="H157" s="116">
        <v>312</v>
      </c>
      <c r="I157" s="117">
        <v>507.01</v>
      </c>
    </row>
    <row r="158" spans="1:9" ht="15" customHeight="1" thickTop="1" thickBot="1" x14ac:dyDescent="0.3">
      <c r="A158" s="402"/>
      <c r="B158" s="283"/>
      <c r="C158" s="406"/>
      <c r="D158" s="283"/>
      <c r="E158" s="410" t="s">
        <v>68</v>
      </c>
      <c r="F158" s="410"/>
      <c r="G158" s="411"/>
      <c r="H158" s="118">
        <v>144281</v>
      </c>
      <c r="I158" s="117">
        <v>1067862.99</v>
      </c>
    </row>
    <row r="159" spans="1:9" ht="15" customHeight="1" thickTop="1" thickBot="1" x14ac:dyDescent="0.3">
      <c r="A159" s="403"/>
      <c r="B159" s="283"/>
      <c r="C159" s="409" t="s">
        <v>67</v>
      </c>
      <c r="D159" s="409"/>
      <c r="E159" s="409"/>
      <c r="F159" s="409"/>
      <c r="G159" s="409"/>
      <c r="H159" s="119">
        <v>169016</v>
      </c>
      <c r="I159" s="120">
        <v>3557049.52</v>
      </c>
    </row>
    <row r="160" spans="1:9" ht="15" customHeight="1" thickTop="1" x14ac:dyDescent="0.25">
      <c r="A160" s="401" t="s">
        <v>51</v>
      </c>
      <c r="B160" s="283"/>
      <c r="C160" s="404" t="s">
        <v>50</v>
      </c>
      <c r="D160" s="283"/>
      <c r="E160" s="404" t="s">
        <v>66</v>
      </c>
      <c r="F160" s="292"/>
      <c r="G160" s="114" t="s">
        <v>65</v>
      </c>
      <c r="H160" s="63">
        <v>212</v>
      </c>
      <c r="I160" s="115">
        <v>155.26</v>
      </c>
    </row>
    <row r="161" spans="1:9" x14ac:dyDescent="0.25">
      <c r="A161" s="402"/>
      <c r="B161" s="283"/>
      <c r="C161" s="405"/>
      <c r="D161" s="283"/>
      <c r="E161" s="405"/>
      <c r="F161" s="292"/>
      <c r="G161" s="114" t="s">
        <v>64</v>
      </c>
      <c r="H161" s="63">
        <v>12</v>
      </c>
      <c r="I161" s="115">
        <v>105.94</v>
      </c>
    </row>
    <row r="162" spans="1:9" x14ac:dyDescent="0.25">
      <c r="A162" s="402"/>
      <c r="B162" s="283"/>
      <c r="C162" s="405"/>
      <c r="D162" s="283"/>
      <c r="E162" s="405"/>
      <c r="F162" s="292"/>
      <c r="G162" s="114" t="s">
        <v>63</v>
      </c>
      <c r="H162" s="63">
        <v>33</v>
      </c>
      <c r="I162" s="115">
        <v>340.84</v>
      </c>
    </row>
    <row r="163" spans="1:9" x14ac:dyDescent="0.25">
      <c r="A163" s="402"/>
      <c r="B163" s="283"/>
      <c r="C163" s="405"/>
      <c r="D163" s="283"/>
      <c r="E163" s="405"/>
      <c r="F163" s="292"/>
      <c r="G163" s="114" t="s">
        <v>62</v>
      </c>
      <c r="H163" s="63">
        <v>254</v>
      </c>
      <c r="I163" s="115">
        <v>5489.56</v>
      </c>
    </row>
    <row r="164" spans="1:9" x14ac:dyDescent="0.25">
      <c r="A164" s="402"/>
      <c r="B164" s="283"/>
      <c r="C164" s="405"/>
      <c r="D164" s="283"/>
      <c r="E164" s="405"/>
      <c r="F164" s="292"/>
      <c r="G164" s="114" t="s">
        <v>61</v>
      </c>
      <c r="H164" s="63">
        <v>152</v>
      </c>
      <c r="I164" s="115">
        <v>402.48</v>
      </c>
    </row>
    <row r="165" spans="1:9" x14ac:dyDescent="0.25">
      <c r="A165" s="402"/>
      <c r="B165" s="283"/>
      <c r="C165" s="405"/>
      <c r="D165" s="283"/>
      <c r="E165" s="405"/>
      <c r="F165" s="292"/>
      <c r="G165" s="114" t="s">
        <v>60</v>
      </c>
      <c r="H165" s="63">
        <v>44</v>
      </c>
      <c r="I165" s="115">
        <v>50.77</v>
      </c>
    </row>
    <row r="166" spans="1:9" x14ac:dyDescent="0.25">
      <c r="A166" s="402"/>
      <c r="B166" s="283"/>
      <c r="C166" s="405"/>
      <c r="D166" s="283"/>
      <c r="E166" s="405"/>
      <c r="F166" s="292"/>
      <c r="G166" s="114" t="s">
        <v>59</v>
      </c>
      <c r="H166" s="63">
        <v>277</v>
      </c>
      <c r="I166" s="115">
        <v>4348.28</v>
      </c>
    </row>
    <row r="167" spans="1:9" x14ac:dyDescent="0.25">
      <c r="A167" s="402"/>
      <c r="B167" s="283"/>
      <c r="C167" s="405"/>
      <c r="D167" s="283"/>
      <c r="E167" s="405"/>
      <c r="F167" s="292"/>
      <c r="G167" s="114" t="s">
        <v>58</v>
      </c>
      <c r="H167" s="63">
        <v>776</v>
      </c>
      <c r="I167" s="115">
        <v>15148.78</v>
      </c>
    </row>
    <row r="168" spans="1:9" x14ac:dyDescent="0.25">
      <c r="A168" s="402"/>
      <c r="B168" s="283"/>
      <c r="C168" s="405"/>
      <c r="D168" s="283"/>
      <c r="E168" s="405"/>
      <c r="F168" s="292"/>
      <c r="G168" s="114" t="s">
        <v>57</v>
      </c>
      <c r="H168" s="63">
        <v>2432</v>
      </c>
      <c r="I168" s="115">
        <v>47395</v>
      </c>
    </row>
    <row r="169" spans="1:9" x14ac:dyDescent="0.25">
      <c r="A169" s="402"/>
      <c r="B169" s="283"/>
      <c r="C169" s="405"/>
      <c r="D169" s="283"/>
      <c r="E169" s="405"/>
      <c r="F169" s="292"/>
      <c r="G169" s="114" t="s">
        <v>56</v>
      </c>
      <c r="H169" s="63">
        <v>670</v>
      </c>
      <c r="I169" s="115">
        <v>5094.9399999999996</v>
      </c>
    </row>
    <row r="170" spans="1:9" x14ac:dyDescent="0.25">
      <c r="A170" s="402"/>
      <c r="B170" s="283"/>
      <c r="C170" s="405"/>
      <c r="D170" s="283"/>
      <c r="E170" s="405"/>
      <c r="F170" s="292"/>
      <c r="G170" s="114" t="s">
        <v>55</v>
      </c>
      <c r="H170" s="63">
        <v>50</v>
      </c>
      <c r="I170" s="115">
        <v>563.37</v>
      </c>
    </row>
    <row r="171" spans="1:9" x14ac:dyDescent="0.25">
      <c r="A171" s="402"/>
      <c r="B171" s="283"/>
      <c r="C171" s="405"/>
      <c r="D171" s="283"/>
      <c r="E171" s="405"/>
      <c r="F171" s="292"/>
      <c r="G171" s="114" t="s">
        <v>492</v>
      </c>
      <c r="H171" s="63">
        <v>0</v>
      </c>
      <c r="I171" s="115">
        <v>0</v>
      </c>
    </row>
    <row r="172" spans="1:9" x14ac:dyDescent="0.25">
      <c r="A172" s="402"/>
      <c r="B172" s="283"/>
      <c r="C172" s="405"/>
      <c r="D172" s="283"/>
      <c r="E172" s="405"/>
      <c r="F172" s="292"/>
      <c r="G172" s="114" t="s">
        <v>54</v>
      </c>
      <c r="H172" s="63">
        <v>1230</v>
      </c>
      <c r="I172" s="115">
        <v>4671.74</v>
      </c>
    </row>
    <row r="173" spans="1:9" ht="15.75" thickBot="1" x14ac:dyDescent="0.3">
      <c r="A173" s="402"/>
      <c r="B173" s="283"/>
      <c r="C173" s="405"/>
      <c r="D173" s="283"/>
      <c r="E173" s="405"/>
      <c r="F173" s="292"/>
      <c r="G173" s="114" t="s">
        <v>53</v>
      </c>
      <c r="H173" s="63">
        <v>939</v>
      </c>
      <c r="I173" s="115">
        <v>5070.97</v>
      </c>
    </row>
    <row r="174" spans="1:9" ht="15.75" thickTop="1" x14ac:dyDescent="0.25">
      <c r="A174" s="402"/>
      <c r="B174" s="283"/>
      <c r="C174" s="405"/>
      <c r="D174" s="283"/>
      <c r="E174" s="413"/>
      <c r="F174" s="292"/>
      <c r="G174" s="82" t="s">
        <v>52</v>
      </c>
      <c r="H174" s="116">
        <v>4883</v>
      </c>
      <c r="I174" s="117">
        <v>88837.93</v>
      </c>
    </row>
    <row r="175" spans="1:9" ht="15" customHeight="1" x14ac:dyDescent="0.25">
      <c r="A175" s="402"/>
      <c r="B175" s="283"/>
      <c r="C175" s="405"/>
      <c r="D175" s="283"/>
      <c r="E175" s="412" t="s">
        <v>49</v>
      </c>
      <c r="F175" s="292"/>
      <c r="G175" s="114" t="s">
        <v>48</v>
      </c>
      <c r="H175" s="63">
        <v>25</v>
      </c>
      <c r="I175" s="115">
        <v>6.15</v>
      </c>
    </row>
    <row r="176" spans="1:9" x14ac:dyDescent="0.25">
      <c r="A176" s="402"/>
      <c r="B176" s="283"/>
      <c r="C176" s="405"/>
      <c r="D176" s="283"/>
      <c r="E176" s="405"/>
      <c r="F176" s="292"/>
      <c r="G176" s="114" t="s">
        <v>47</v>
      </c>
      <c r="H176" s="63">
        <v>18285</v>
      </c>
      <c r="I176" s="115">
        <v>37036.42</v>
      </c>
    </row>
    <row r="177" spans="1:9" ht="15.75" thickBot="1" x14ac:dyDescent="0.3">
      <c r="A177" s="402"/>
      <c r="B177" s="283"/>
      <c r="C177" s="405"/>
      <c r="D177" s="283"/>
      <c r="E177" s="405"/>
      <c r="F177" s="292"/>
      <c r="G177" s="114" t="s">
        <v>46</v>
      </c>
      <c r="H177" s="63">
        <v>588</v>
      </c>
      <c r="I177" s="115">
        <v>2227</v>
      </c>
    </row>
    <row r="178" spans="1:9" ht="16.5" thickTop="1" thickBot="1" x14ac:dyDescent="0.3">
      <c r="A178" s="402"/>
      <c r="B178" s="283"/>
      <c r="C178" s="405"/>
      <c r="D178" s="283"/>
      <c r="E178" s="407"/>
      <c r="F178" s="292"/>
      <c r="G178" s="82" t="s">
        <v>45</v>
      </c>
      <c r="H178" s="118">
        <v>18710</v>
      </c>
      <c r="I178" s="117">
        <v>39269.57</v>
      </c>
    </row>
    <row r="179" spans="1:9" ht="15" customHeight="1" thickTop="1" thickBot="1" x14ac:dyDescent="0.3">
      <c r="A179" s="402"/>
      <c r="B179" s="283"/>
      <c r="C179" s="406"/>
      <c r="D179" s="283"/>
      <c r="E179" s="408" t="s">
        <v>44</v>
      </c>
      <c r="F179" s="408"/>
      <c r="G179" s="408"/>
      <c r="H179" s="118">
        <v>22309</v>
      </c>
      <c r="I179" s="117">
        <v>128107.5</v>
      </c>
    </row>
    <row r="180" spans="1:9" ht="15" customHeight="1" thickTop="1" thickBot="1" x14ac:dyDescent="0.3">
      <c r="A180" s="403"/>
      <c r="B180" s="283"/>
      <c r="C180" s="409" t="s">
        <v>43</v>
      </c>
      <c r="D180" s="409"/>
      <c r="E180" s="409"/>
      <c r="F180" s="409"/>
      <c r="G180" s="409"/>
      <c r="H180" s="119">
        <v>22309</v>
      </c>
      <c r="I180" s="120">
        <v>128107.5</v>
      </c>
    </row>
    <row r="181" spans="1:9" ht="15" customHeight="1" thickTop="1" x14ac:dyDescent="0.25">
      <c r="A181" s="401" t="s">
        <v>42</v>
      </c>
      <c r="B181" s="283"/>
      <c r="C181" s="404" t="s">
        <v>42</v>
      </c>
      <c r="D181" s="283"/>
      <c r="E181" s="404" t="s">
        <v>42</v>
      </c>
      <c r="F181" s="292"/>
      <c r="G181" s="114" t="s">
        <v>41</v>
      </c>
      <c r="H181" s="63">
        <v>25052</v>
      </c>
      <c r="I181" s="115">
        <v>7105.38</v>
      </c>
    </row>
    <row r="182" spans="1:9" x14ac:dyDescent="0.25">
      <c r="A182" s="402"/>
      <c r="B182" s="283"/>
      <c r="C182" s="405"/>
      <c r="D182" s="283"/>
      <c r="E182" s="405"/>
      <c r="F182" s="292"/>
      <c r="G182" s="114" t="s">
        <v>40</v>
      </c>
      <c r="H182" s="63">
        <v>719</v>
      </c>
      <c r="I182" s="115">
        <v>1038.04</v>
      </c>
    </row>
    <row r="183" spans="1:9" x14ac:dyDescent="0.25">
      <c r="A183" s="402"/>
      <c r="B183" s="283"/>
      <c r="C183" s="405"/>
      <c r="D183" s="283"/>
      <c r="E183" s="405"/>
      <c r="F183" s="292"/>
      <c r="G183" s="114" t="s">
        <v>39</v>
      </c>
      <c r="H183" s="63">
        <v>288</v>
      </c>
      <c r="I183" s="115">
        <v>45.51</v>
      </c>
    </row>
    <row r="184" spans="1:9" x14ac:dyDescent="0.25">
      <c r="A184" s="402"/>
      <c r="B184" s="283"/>
      <c r="C184" s="405"/>
      <c r="D184" s="283"/>
      <c r="E184" s="405"/>
      <c r="F184" s="292"/>
      <c r="G184" s="114" t="s">
        <v>38</v>
      </c>
      <c r="H184" s="63">
        <v>33</v>
      </c>
      <c r="I184" s="115">
        <v>5.75</v>
      </c>
    </row>
    <row r="185" spans="1:9" x14ac:dyDescent="0.25">
      <c r="A185" s="402"/>
      <c r="B185" s="283"/>
      <c r="C185" s="405"/>
      <c r="D185" s="283"/>
      <c r="E185" s="405"/>
      <c r="F185" s="292"/>
      <c r="G185" s="114" t="s">
        <v>37</v>
      </c>
      <c r="H185" s="63">
        <v>1749</v>
      </c>
      <c r="I185" s="115">
        <v>651.95000000000005</v>
      </c>
    </row>
    <row r="186" spans="1:9" ht="15.75" thickBot="1" x14ac:dyDescent="0.3">
      <c r="A186" s="402"/>
      <c r="B186" s="283"/>
      <c r="C186" s="405"/>
      <c r="D186" s="283"/>
      <c r="E186" s="405"/>
      <c r="F186" s="292"/>
      <c r="G186" s="114" t="s">
        <v>36</v>
      </c>
      <c r="H186" s="63">
        <v>1763</v>
      </c>
      <c r="I186" s="115">
        <v>738.74</v>
      </c>
    </row>
    <row r="187" spans="1:9" ht="16.5" thickTop="1" thickBot="1" x14ac:dyDescent="0.3">
      <c r="A187" s="402"/>
      <c r="B187" s="283"/>
      <c r="C187" s="405"/>
      <c r="D187" s="283"/>
      <c r="E187" s="407"/>
      <c r="F187" s="292"/>
      <c r="G187" s="82" t="s">
        <v>35</v>
      </c>
      <c r="H187" s="118">
        <v>28935</v>
      </c>
      <c r="I187" s="117">
        <v>9585.3700000000008</v>
      </c>
    </row>
    <row r="188" spans="1:9" ht="15" customHeight="1" thickTop="1" thickBot="1" x14ac:dyDescent="0.3">
      <c r="A188" s="402"/>
      <c r="B188" s="283"/>
      <c r="C188" s="406"/>
      <c r="D188" s="283"/>
      <c r="E188" s="408" t="s">
        <v>35</v>
      </c>
      <c r="F188" s="408"/>
      <c r="G188" s="408"/>
      <c r="H188" s="118">
        <v>28935</v>
      </c>
      <c r="I188" s="117">
        <v>9585.3700000000008</v>
      </c>
    </row>
    <row r="189" spans="1:9" ht="15" customHeight="1" thickTop="1" thickBot="1" x14ac:dyDescent="0.3">
      <c r="A189" s="403"/>
      <c r="B189" s="283"/>
      <c r="C189" s="409" t="s">
        <v>35</v>
      </c>
      <c r="D189" s="409"/>
      <c r="E189" s="409"/>
      <c r="F189" s="409"/>
      <c r="G189" s="409"/>
      <c r="H189" s="119">
        <v>28935</v>
      </c>
      <c r="I189" s="120">
        <v>9585.3700000000008</v>
      </c>
    </row>
    <row r="190" spans="1:9" ht="15" customHeight="1" thickTop="1" x14ac:dyDescent="0.25">
      <c r="A190" s="401" t="s">
        <v>34</v>
      </c>
      <c r="B190" s="283"/>
      <c r="C190" s="404" t="s">
        <v>34</v>
      </c>
      <c r="D190" s="283"/>
      <c r="E190" s="404" t="s">
        <v>34</v>
      </c>
      <c r="F190" s="292"/>
      <c r="G190" s="114" t="s">
        <v>33</v>
      </c>
      <c r="H190" s="63">
        <v>1326</v>
      </c>
      <c r="I190" s="115">
        <v>167.8</v>
      </c>
    </row>
    <row r="191" spans="1:9" ht="15.75" thickBot="1" x14ac:dyDescent="0.3">
      <c r="A191" s="402"/>
      <c r="B191" s="283"/>
      <c r="C191" s="405"/>
      <c r="D191" s="283"/>
      <c r="E191" s="405"/>
      <c r="F191" s="292"/>
      <c r="G191" s="114" t="s">
        <v>32</v>
      </c>
      <c r="H191" s="63">
        <v>350</v>
      </c>
      <c r="I191" s="115">
        <v>184.14</v>
      </c>
    </row>
    <row r="192" spans="1:9" ht="16.5" thickTop="1" thickBot="1" x14ac:dyDescent="0.3">
      <c r="A192" s="402"/>
      <c r="B192" s="283"/>
      <c r="C192" s="405"/>
      <c r="D192" s="283"/>
      <c r="E192" s="407"/>
      <c r="F192" s="292"/>
      <c r="G192" s="82" t="s">
        <v>31</v>
      </c>
      <c r="H192" s="118">
        <v>1663</v>
      </c>
      <c r="I192" s="117">
        <v>351.94</v>
      </c>
    </row>
    <row r="193" spans="1:9" ht="15" customHeight="1" thickTop="1" thickBot="1" x14ac:dyDescent="0.3">
      <c r="A193" s="402"/>
      <c r="B193" s="283"/>
      <c r="C193" s="406"/>
      <c r="D193" s="283"/>
      <c r="E193" s="408" t="s">
        <v>31</v>
      </c>
      <c r="F193" s="408"/>
      <c r="G193" s="408"/>
      <c r="H193" s="118">
        <v>1663</v>
      </c>
      <c r="I193" s="117">
        <v>351.94</v>
      </c>
    </row>
    <row r="194" spans="1:9" ht="15" customHeight="1" thickTop="1" thickBot="1" x14ac:dyDescent="0.3">
      <c r="A194" s="416"/>
      <c r="B194" s="283"/>
      <c r="C194" s="417" t="s">
        <v>31</v>
      </c>
      <c r="D194" s="417"/>
      <c r="E194" s="417"/>
      <c r="F194" s="417"/>
      <c r="G194" s="417"/>
      <c r="H194" s="118">
        <v>1663</v>
      </c>
      <c r="I194" s="117">
        <v>351.94</v>
      </c>
    </row>
    <row r="195" spans="1: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3695094.33</v>
      </c>
    </row>
  </sheetData>
  <sheetProtection password="C43B" sheet="1" objects="1" scenarios="1"/>
  <mergeCells count="56">
    <mergeCell ref="C100:C130"/>
    <mergeCell ref="A100:A130"/>
    <mergeCell ref="A160:A180"/>
    <mergeCell ref="C160:C179"/>
    <mergeCell ref="C67:C78"/>
    <mergeCell ref="A67:A99"/>
    <mergeCell ref="C79:C99"/>
    <mergeCell ref="E3:E4"/>
    <mergeCell ref="G3:G4"/>
    <mergeCell ref="E33:E46"/>
    <mergeCell ref="A3:A4"/>
    <mergeCell ref="C3:C4"/>
    <mergeCell ref="C5:C32"/>
    <mergeCell ref="C33:C66"/>
    <mergeCell ref="A5:A32"/>
    <mergeCell ref="A33:A66"/>
    <mergeCell ref="E47:E48"/>
    <mergeCell ref="E49:E50"/>
    <mergeCell ref="E79:E89"/>
    <mergeCell ref="E151:E152"/>
    <mergeCell ref="E90:E91"/>
    <mergeCell ref="E92:E99"/>
    <mergeCell ref="E100:E130"/>
    <mergeCell ref="E131:E143"/>
    <mergeCell ref="A195:G195"/>
    <mergeCell ref="A131:A159"/>
    <mergeCell ref="E5:E10"/>
    <mergeCell ref="E11:E19"/>
    <mergeCell ref="E20:E32"/>
    <mergeCell ref="C131:C158"/>
    <mergeCell ref="A190:A194"/>
    <mergeCell ref="C190:C193"/>
    <mergeCell ref="E190:E192"/>
    <mergeCell ref="E193:G193"/>
    <mergeCell ref="C194:G194"/>
    <mergeCell ref="E153:E157"/>
    <mergeCell ref="E179:G179"/>
    <mergeCell ref="E144:E150"/>
    <mergeCell ref="E59:E60"/>
    <mergeCell ref="E61:E64"/>
    <mergeCell ref="A1:I1"/>
    <mergeCell ref="A181:A189"/>
    <mergeCell ref="C181:C188"/>
    <mergeCell ref="E181:E187"/>
    <mergeCell ref="E188:G188"/>
    <mergeCell ref="C189:G189"/>
    <mergeCell ref="E158:G158"/>
    <mergeCell ref="C159:G159"/>
    <mergeCell ref="C180:G180"/>
    <mergeCell ref="E65:E66"/>
    <mergeCell ref="E78:G78"/>
    <mergeCell ref="E160:E174"/>
    <mergeCell ref="E175:E178"/>
    <mergeCell ref="H3:I3"/>
    <mergeCell ref="E67:E74"/>
    <mergeCell ref="E51:E58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pageSetUpPr fitToPage="1"/>
  </sheetPr>
  <dimension ref="A1:I195"/>
  <sheetViews>
    <sheetView showGridLines="0" zoomScale="90" zoomScaleNormal="90" workbookViewId="0">
      <pane xSplit="5" ySplit="4" topLeftCell="F5" activePane="bottomRight" state="frozen"/>
      <selection pane="topRight" activeCell="K1" sqref="K1"/>
      <selection pane="bottomLeft" activeCell="A5" sqref="A5"/>
      <selection pane="bottomRight" activeCell="F5" sqref="F5"/>
    </sheetView>
  </sheetViews>
  <sheetFormatPr defaultRowHeight="15" x14ac:dyDescent="0.25"/>
  <cols>
    <col min="1" max="1" width="18.125" style="125" customWidth="1"/>
    <col min="2" max="2" width="0.5" style="111" customWidth="1"/>
    <col min="3" max="3" width="18.125" style="111" customWidth="1"/>
    <col min="4" max="4" width="0.5" style="111" customWidth="1"/>
    <col min="5" max="5" width="26.875" style="111" customWidth="1"/>
    <col min="6" max="6" width="0.5" style="111" customWidth="1"/>
    <col min="7" max="7" width="55" style="111" customWidth="1"/>
    <col min="8" max="9" width="14.625" style="111" customWidth="1"/>
    <col min="10" max="16384" width="9" style="111"/>
  </cols>
  <sheetData>
    <row r="1" spans="1:9" x14ac:dyDescent="0.25">
      <c r="A1" s="382" t="s">
        <v>573</v>
      </c>
      <c r="B1" s="382"/>
      <c r="C1" s="382"/>
      <c r="D1" s="382"/>
      <c r="E1" s="382"/>
      <c r="F1" s="382"/>
      <c r="G1" s="382"/>
      <c r="H1" s="382"/>
      <c r="I1" s="382"/>
    </row>
    <row r="2" spans="1:9" x14ac:dyDescent="0.25">
      <c r="A2" s="112" t="s">
        <v>291</v>
      </c>
      <c r="B2" s="110"/>
      <c r="C2" s="110"/>
      <c r="D2" s="110"/>
      <c r="E2" s="110"/>
      <c r="F2" s="110"/>
      <c r="G2" s="110"/>
      <c r="H2" s="110"/>
    </row>
    <row r="3" spans="1:9" x14ac:dyDescent="0.25">
      <c r="A3" s="420" t="s">
        <v>223</v>
      </c>
      <c r="B3" s="285"/>
      <c r="C3" s="418" t="s">
        <v>222</v>
      </c>
      <c r="D3" s="287"/>
      <c r="E3" s="418" t="s">
        <v>221</v>
      </c>
      <c r="F3" s="291"/>
      <c r="G3" s="420" t="s">
        <v>220</v>
      </c>
      <c r="H3" s="414">
        <v>2020</v>
      </c>
      <c r="I3" s="415"/>
    </row>
    <row r="4" spans="1:9" x14ac:dyDescent="0.25">
      <c r="A4" s="422"/>
      <c r="B4" s="286"/>
      <c r="C4" s="419"/>
      <c r="D4" s="288"/>
      <c r="E4" s="419"/>
      <c r="F4" s="293"/>
      <c r="G4" s="421"/>
      <c r="H4" s="49" t="s">
        <v>219</v>
      </c>
      <c r="I4" s="113" t="s">
        <v>218</v>
      </c>
    </row>
    <row r="5" spans="1:9" ht="15" customHeight="1" x14ac:dyDescent="0.25">
      <c r="A5" s="401" t="s">
        <v>96</v>
      </c>
      <c r="B5" s="286"/>
      <c r="C5" s="412" t="s">
        <v>174</v>
      </c>
      <c r="D5" s="288"/>
      <c r="E5" s="412" t="s">
        <v>217</v>
      </c>
      <c r="F5" s="293"/>
      <c r="G5" s="114" t="s">
        <v>216</v>
      </c>
      <c r="H5" s="63">
        <v>54</v>
      </c>
      <c r="I5" s="115">
        <v>2.15</v>
      </c>
    </row>
    <row r="6" spans="1:9" x14ac:dyDescent="0.25">
      <c r="A6" s="402"/>
      <c r="B6" s="289"/>
      <c r="C6" s="405"/>
      <c r="D6" s="289"/>
      <c r="E6" s="405"/>
      <c r="F6" s="293"/>
      <c r="G6" s="114" t="s">
        <v>215</v>
      </c>
      <c r="H6" s="63">
        <v>161</v>
      </c>
      <c r="I6" s="115">
        <v>22.1</v>
      </c>
    </row>
    <row r="7" spans="1:9" x14ac:dyDescent="0.25">
      <c r="A7" s="402"/>
      <c r="B7" s="289"/>
      <c r="C7" s="405"/>
      <c r="D7" s="289"/>
      <c r="E7" s="405"/>
      <c r="F7" s="293"/>
      <c r="G7" s="114" t="s">
        <v>214</v>
      </c>
      <c r="H7" s="63">
        <v>0</v>
      </c>
      <c r="I7" s="115">
        <v>0</v>
      </c>
    </row>
    <row r="8" spans="1:9" x14ac:dyDescent="0.25">
      <c r="A8" s="402"/>
      <c r="B8" s="289"/>
      <c r="C8" s="405"/>
      <c r="D8" s="289"/>
      <c r="E8" s="405"/>
      <c r="F8" s="293"/>
      <c r="G8" s="114" t="s">
        <v>213</v>
      </c>
      <c r="H8" s="63">
        <v>83</v>
      </c>
      <c r="I8" s="115">
        <v>10.29</v>
      </c>
    </row>
    <row r="9" spans="1:9" ht="15.75" thickBot="1" x14ac:dyDescent="0.3">
      <c r="A9" s="402"/>
      <c r="B9" s="289"/>
      <c r="C9" s="405"/>
      <c r="D9" s="289"/>
      <c r="E9" s="405"/>
      <c r="F9" s="293"/>
      <c r="G9" s="114" t="s">
        <v>212</v>
      </c>
      <c r="H9" s="63">
        <v>37</v>
      </c>
      <c r="I9" s="115">
        <v>4.2</v>
      </c>
    </row>
    <row r="10" spans="1:9" ht="15" customHeight="1" thickTop="1" x14ac:dyDescent="0.25">
      <c r="A10" s="402"/>
      <c r="B10" s="289"/>
      <c r="C10" s="405"/>
      <c r="D10" s="289"/>
      <c r="E10" s="413"/>
      <c r="F10" s="292"/>
      <c r="G10" s="82" t="s">
        <v>211</v>
      </c>
      <c r="H10" s="116">
        <v>322</v>
      </c>
      <c r="I10" s="117">
        <v>38.74</v>
      </c>
    </row>
    <row r="11" spans="1:9" x14ac:dyDescent="0.25">
      <c r="A11" s="402"/>
      <c r="B11" s="289"/>
      <c r="C11" s="405"/>
      <c r="D11" s="283"/>
      <c r="E11" s="412" t="s">
        <v>210</v>
      </c>
      <c r="F11" s="292"/>
      <c r="G11" s="114" t="s">
        <v>209</v>
      </c>
      <c r="H11" s="63">
        <v>1</v>
      </c>
      <c r="I11" s="115">
        <v>7.0000000000000007E-2</v>
      </c>
    </row>
    <row r="12" spans="1:9" x14ac:dyDescent="0.25">
      <c r="A12" s="402"/>
      <c r="B12" s="289"/>
      <c r="C12" s="405"/>
      <c r="D12" s="283"/>
      <c r="E12" s="405"/>
      <c r="F12" s="292"/>
      <c r="G12" s="114" t="s">
        <v>208</v>
      </c>
      <c r="H12" s="63">
        <v>0</v>
      </c>
      <c r="I12" s="115">
        <v>0</v>
      </c>
    </row>
    <row r="13" spans="1:9" x14ac:dyDescent="0.25">
      <c r="A13" s="402"/>
      <c r="B13" s="289"/>
      <c r="C13" s="405"/>
      <c r="D13" s="283"/>
      <c r="E13" s="405"/>
      <c r="F13" s="292"/>
      <c r="G13" s="114" t="s">
        <v>207</v>
      </c>
      <c r="H13" s="63">
        <v>1</v>
      </c>
      <c r="I13" s="115">
        <v>0.11</v>
      </c>
    </row>
    <row r="14" spans="1:9" ht="15" customHeight="1" x14ac:dyDescent="0.25">
      <c r="A14" s="402"/>
      <c r="B14" s="289"/>
      <c r="C14" s="405"/>
      <c r="D14" s="283"/>
      <c r="E14" s="405"/>
      <c r="F14" s="292"/>
      <c r="G14" s="114" t="s">
        <v>206</v>
      </c>
      <c r="H14" s="63">
        <v>180</v>
      </c>
      <c r="I14" s="115">
        <v>92.77</v>
      </c>
    </row>
    <row r="15" spans="1:9" x14ac:dyDescent="0.25">
      <c r="A15" s="402"/>
      <c r="B15" s="289"/>
      <c r="C15" s="405"/>
      <c r="D15" s="283"/>
      <c r="E15" s="405"/>
      <c r="F15" s="292"/>
      <c r="G15" s="114" t="s">
        <v>205</v>
      </c>
      <c r="H15" s="63">
        <v>28</v>
      </c>
      <c r="I15" s="115">
        <v>11.84</v>
      </c>
    </row>
    <row r="16" spans="1:9" x14ac:dyDescent="0.25">
      <c r="A16" s="402"/>
      <c r="B16" s="289"/>
      <c r="C16" s="405"/>
      <c r="D16" s="283"/>
      <c r="E16" s="405"/>
      <c r="F16" s="292"/>
      <c r="G16" s="114" t="s">
        <v>204</v>
      </c>
      <c r="H16" s="63">
        <v>1</v>
      </c>
      <c r="I16" s="115">
        <v>7.0000000000000007E-2</v>
      </c>
    </row>
    <row r="17" spans="1:9" x14ac:dyDescent="0.25">
      <c r="A17" s="402"/>
      <c r="B17" s="289"/>
      <c r="C17" s="405"/>
      <c r="D17" s="283"/>
      <c r="E17" s="405"/>
      <c r="F17" s="292"/>
      <c r="G17" s="114" t="s">
        <v>203</v>
      </c>
      <c r="H17" s="63">
        <v>0</v>
      </c>
      <c r="I17" s="115">
        <v>0</v>
      </c>
    </row>
    <row r="18" spans="1:9" ht="15.75" thickBot="1" x14ac:dyDescent="0.3">
      <c r="A18" s="402"/>
      <c r="B18" s="289"/>
      <c r="C18" s="405"/>
      <c r="D18" s="283"/>
      <c r="E18" s="405"/>
      <c r="F18" s="292"/>
      <c r="G18" s="114" t="s">
        <v>202</v>
      </c>
      <c r="H18" s="63">
        <v>4</v>
      </c>
      <c r="I18" s="115">
        <v>0.28000000000000003</v>
      </c>
    </row>
    <row r="19" spans="1:9" ht="15.75" thickTop="1" x14ac:dyDescent="0.25">
      <c r="A19" s="402"/>
      <c r="B19" s="289"/>
      <c r="C19" s="405"/>
      <c r="D19" s="283"/>
      <c r="E19" s="413"/>
      <c r="F19" s="292"/>
      <c r="G19" s="82" t="s">
        <v>201</v>
      </c>
      <c r="H19" s="116">
        <v>207</v>
      </c>
      <c r="I19" s="117">
        <v>105.14</v>
      </c>
    </row>
    <row r="20" spans="1:9" x14ac:dyDescent="0.25">
      <c r="A20" s="402"/>
      <c r="B20" s="289"/>
      <c r="C20" s="405"/>
      <c r="D20" s="283"/>
      <c r="E20" s="412" t="s">
        <v>200</v>
      </c>
      <c r="F20" s="292"/>
      <c r="G20" s="114" t="s">
        <v>199</v>
      </c>
      <c r="H20" s="63">
        <v>92</v>
      </c>
      <c r="I20" s="115">
        <v>9.1300000000000008</v>
      </c>
    </row>
    <row r="21" spans="1:9" x14ac:dyDescent="0.25">
      <c r="A21" s="402"/>
      <c r="B21" s="289"/>
      <c r="C21" s="405"/>
      <c r="D21" s="283"/>
      <c r="E21" s="405"/>
      <c r="F21" s="292"/>
      <c r="G21" s="114" t="s">
        <v>198</v>
      </c>
      <c r="H21" s="63">
        <v>161</v>
      </c>
      <c r="I21" s="115">
        <v>20.61</v>
      </c>
    </row>
    <row r="22" spans="1:9" x14ac:dyDescent="0.25">
      <c r="A22" s="402"/>
      <c r="B22" s="289"/>
      <c r="C22" s="405"/>
      <c r="D22" s="283"/>
      <c r="E22" s="405"/>
      <c r="F22" s="292"/>
      <c r="G22" s="114" t="s">
        <v>197</v>
      </c>
      <c r="H22" s="63">
        <v>2</v>
      </c>
      <c r="I22" s="115">
        <v>0.1</v>
      </c>
    </row>
    <row r="23" spans="1:9" x14ac:dyDescent="0.25">
      <c r="A23" s="402"/>
      <c r="B23" s="289"/>
      <c r="C23" s="405"/>
      <c r="D23" s="283"/>
      <c r="E23" s="405"/>
      <c r="F23" s="292"/>
      <c r="G23" s="114" t="s">
        <v>196</v>
      </c>
      <c r="H23" s="63">
        <v>39</v>
      </c>
      <c r="I23" s="115">
        <v>2.87</v>
      </c>
    </row>
    <row r="24" spans="1:9" x14ac:dyDescent="0.25">
      <c r="A24" s="402"/>
      <c r="B24" s="289"/>
      <c r="C24" s="405"/>
      <c r="D24" s="283"/>
      <c r="E24" s="405"/>
      <c r="F24" s="292"/>
      <c r="G24" s="114" t="s">
        <v>195</v>
      </c>
      <c r="H24" s="63">
        <v>9</v>
      </c>
      <c r="I24" s="115">
        <v>0.89</v>
      </c>
    </row>
    <row r="25" spans="1:9" x14ac:dyDescent="0.25">
      <c r="A25" s="402"/>
      <c r="B25" s="289"/>
      <c r="C25" s="405"/>
      <c r="D25" s="283"/>
      <c r="E25" s="405"/>
      <c r="F25" s="292"/>
      <c r="G25" s="114" t="s">
        <v>194</v>
      </c>
      <c r="H25" s="63">
        <v>311</v>
      </c>
      <c r="I25" s="115">
        <v>50.72</v>
      </c>
    </row>
    <row r="26" spans="1:9" ht="15" customHeight="1" x14ac:dyDescent="0.25">
      <c r="A26" s="402"/>
      <c r="B26" s="289"/>
      <c r="C26" s="405"/>
      <c r="D26" s="283"/>
      <c r="E26" s="405"/>
      <c r="F26" s="292"/>
      <c r="G26" s="114" t="s">
        <v>193</v>
      </c>
      <c r="H26" s="63">
        <v>1</v>
      </c>
      <c r="I26" s="115">
        <v>0.26</v>
      </c>
    </row>
    <row r="27" spans="1:9" x14ac:dyDescent="0.25">
      <c r="A27" s="402"/>
      <c r="B27" s="289"/>
      <c r="C27" s="405"/>
      <c r="D27" s="283"/>
      <c r="E27" s="405"/>
      <c r="F27" s="292"/>
      <c r="G27" s="114" t="s">
        <v>192</v>
      </c>
      <c r="H27" s="63">
        <v>7</v>
      </c>
      <c r="I27" s="115">
        <v>0.23</v>
      </c>
    </row>
    <row r="28" spans="1:9" x14ac:dyDescent="0.25">
      <c r="A28" s="402"/>
      <c r="B28" s="289"/>
      <c r="C28" s="405"/>
      <c r="D28" s="283"/>
      <c r="E28" s="405"/>
      <c r="F28" s="292"/>
      <c r="G28" s="114" t="s">
        <v>191</v>
      </c>
      <c r="H28" s="63">
        <v>18</v>
      </c>
      <c r="I28" s="115">
        <v>3.06</v>
      </c>
    </row>
    <row r="29" spans="1:9" x14ac:dyDescent="0.25">
      <c r="A29" s="402"/>
      <c r="B29" s="289"/>
      <c r="C29" s="405"/>
      <c r="D29" s="283"/>
      <c r="E29" s="405"/>
      <c r="F29" s="292"/>
      <c r="G29" s="114" t="s">
        <v>190</v>
      </c>
      <c r="H29" s="63">
        <v>2</v>
      </c>
      <c r="I29" s="115">
        <v>0.02</v>
      </c>
    </row>
    <row r="30" spans="1:9" x14ac:dyDescent="0.25">
      <c r="A30" s="402"/>
      <c r="B30" s="289"/>
      <c r="C30" s="405"/>
      <c r="D30" s="283"/>
      <c r="E30" s="405"/>
      <c r="F30" s="292"/>
      <c r="G30" s="114" t="s">
        <v>480</v>
      </c>
      <c r="H30" s="63">
        <v>337</v>
      </c>
      <c r="I30" s="115">
        <v>46.39</v>
      </c>
    </row>
    <row r="31" spans="1:9" ht="15.75" thickBot="1" x14ac:dyDescent="0.3">
      <c r="A31" s="402"/>
      <c r="B31" s="289"/>
      <c r="C31" s="405"/>
      <c r="D31" s="283"/>
      <c r="E31" s="405"/>
      <c r="F31" s="292"/>
      <c r="G31" s="114" t="s">
        <v>189</v>
      </c>
      <c r="H31" s="63">
        <v>215</v>
      </c>
      <c r="I31" s="115">
        <v>25.71</v>
      </c>
    </row>
    <row r="32" spans="1:9" ht="15.75" thickTop="1" x14ac:dyDescent="0.25">
      <c r="A32" s="402"/>
      <c r="B32" s="289"/>
      <c r="C32" s="405"/>
      <c r="D32" s="283"/>
      <c r="E32" s="413"/>
      <c r="F32" s="292"/>
      <c r="G32" s="82" t="s">
        <v>188</v>
      </c>
      <c r="H32" s="116">
        <v>1071</v>
      </c>
      <c r="I32" s="117">
        <v>159.99</v>
      </c>
    </row>
    <row r="33" spans="1:9" x14ac:dyDescent="0.25">
      <c r="A33" s="402" t="s">
        <v>96</v>
      </c>
      <c r="B33" s="289"/>
      <c r="C33" s="405" t="s">
        <v>174</v>
      </c>
      <c r="D33" s="283"/>
      <c r="E33" s="412" t="s">
        <v>187</v>
      </c>
      <c r="F33" s="292"/>
      <c r="G33" s="114" t="s">
        <v>186</v>
      </c>
      <c r="H33" s="63">
        <v>84</v>
      </c>
      <c r="I33" s="115">
        <v>6.05</v>
      </c>
    </row>
    <row r="34" spans="1:9" x14ac:dyDescent="0.25">
      <c r="A34" s="402"/>
      <c r="B34" s="289"/>
      <c r="C34" s="405"/>
      <c r="D34" s="283"/>
      <c r="E34" s="405"/>
      <c r="F34" s="292"/>
      <c r="G34" s="114" t="s">
        <v>481</v>
      </c>
      <c r="H34" s="63">
        <v>1</v>
      </c>
      <c r="I34" s="115">
        <v>0.02</v>
      </c>
    </row>
    <row r="35" spans="1:9" x14ac:dyDescent="0.25">
      <c r="A35" s="402"/>
      <c r="B35" s="289"/>
      <c r="C35" s="405"/>
      <c r="D35" s="283"/>
      <c r="E35" s="405"/>
      <c r="F35" s="292"/>
      <c r="G35" s="114" t="s">
        <v>185</v>
      </c>
      <c r="H35" s="63">
        <v>260</v>
      </c>
      <c r="I35" s="115">
        <v>28.76</v>
      </c>
    </row>
    <row r="36" spans="1:9" ht="15" customHeight="1" x14ac:dyDescent="0.25">
      <c r="A36" s="402"/>
      <c r="B36" s="289"/>
      <c r="C36" s="405"/>
      <c r="D36" s="283"/>
      <c r="E36" s="405"/>
      <c r="F36" s="292"/>
      <c r="G36" s="114" t="s">
        <v>184</v>
      </c>
      <c r="H36" s="63">
        <v>3093</v>
      </c>
      <c r="I36" s="115">
        <v>631.76</v>
      </c>
    </row>
    <row r="37" spans="1:9" x14ac:dyDescent="0.25">
      <c r="A37" s="402"/>
      <c r="B37" s="289"/>
      <c r="C37" s="405"/>
      <c r="D37" s="283"/>
      <c r="E37" s="405"/>
      <c r="F37" s="292"/>
      <c r="G37" s="114" t="s">
        <v>183</v>
      </c>
      <c r="H37" s="63">
        <v>4</v>
      </c>
      <c r="I37" s="115">
        <v>0.28000000000000003</v>
      </c>
    </row>
    <row r="38" spans="1:9" ht="15.75" customHeight="1" x14ac:dyDescent="0.25">
      <c r="A38" s="402"/>
      <c r="B38" s="289"/>
      <c r="C38" s="405"/>
      <c r="D38" s="283"/>
      <c r="E38" s="405"/>
      <c r="F38" s="292"/>
      <c r="G38" s="114" t="s">
        <v>182</v>
      </c>
      <c r="H38" s="63">
        <v>17</v>
      </c>
      <c r="I38" s="115">
        <v>3.14</v>
      </c>
    </row>
    <row r="39" spans="1:9" ht="15.75" customHeight="1" x14ac:dyDescent="0.25">
      <c r="A39" s="402"/>
      <c r="B39" s="289"/>
      <c r="C39" s="405"/>
      <c r="D39" s="283"/>
      <c r="E39" s="405"/>
      <c r="F39" s="292"/>
      <c r="G39" s="114" t="s">
        <v>520</v>
      </c>
      <c r="H39" s="63">
        <v>1</v>
      </c>
      <c r="I39" s="115">
        <v>0.03</v>
      </c>
    </row>
    <row r="40" spans="1:9" x14ac:dyDescent="0.25">
      <c r="A40" s="402"/>
      <c r="B40" s="289"/>
      <c r="C40" s="405"/>
      <c r="D40" s="283"/>
      <c r="E40" s="405"/>
      <c r="F40" s="292"/>
      <c r="G40" s="114" t="s">
        <v>181</v>
      </c>
      <c r="H40" s="63">
        <v>25</v>
      </c>
      <c r="I40" s="115">
        <v>4.45</v>
      </c>
    </row>
    <row r="41" spans="1:9" x14ac:dyDescent="0.25">
      <c r="A41" s="402"/>
      <c r="B41" s="289"/>
      <c r="C41" s="405"/>
      <c r="D41" s="283"/>
      <c r="E41" s="405"/>
      <c r="F41" s="292"/>
      <c r="G41" s="114" t="s">
        <v>521</v>
      </c>
      <c r="H41" s="63">
        <v>53</v>
      </c>
      <c r="I41" s="115">
        <v>7.74</v>
      </c>
    </row>
    <row r="42" spans="1:9" ht="15" customHeight="1" x14ac:dyDescent="0.25">
      <c r="A42" s="402"/>
      <c r="B42" s="289"/>
      <c r="C42" s="405"/>
      <c r="D42" s="283"/>
      <c r="E42" s="405"/>
      <c r="F42" s="292"/>
      <c r="G42" s="114" t="s">
        <v>423</v>
      </c>
      <c r="H42" s="63">
        <v>53</v>
      </c>
      <c r="I42" s="115">
        <v>7.74</v>
      </c>
    </row>
    <row r="43" spans="1:9" x14ac:dyDescent="0.25">
      <c r="A43" s="402"/>
      <c r="B43" s="289"/>
      <c r="C43" s="405"/>
      <c r="D43" s="283"/>
      <c r="E43" s="405"/>
      <c r="F43" s="292"/>
      <c r="G43" s="114" t="s">
        <v>424</v>
      </c>
      <c r="H43" s="63">
        <v>7</v>
      </c>
      <c r="I43" s="115">
        <v>1.31</v>
      </c>
    </row>
    <row r="44" spans="1:9" x14ac:dyDescent="0.25">
      <c r="A44" s="402"/>
      <c r="B44" s="289"/>
      <c r="C44" s="405"/>
      <c r="D44" s="283"/>
      <c r="E44" s="405"/>
      <c r="F44" s="292"/>
      <c r="G44" s="114" t="s">
        <v>180</v>
      </c>
      <c r="H44" s="63">
        <v>4</v>
      </c>
      <c r="I44" s="115">
        <v>0.33</v>
      </c>
    </row>
    <row r="45" spans="1:9" ht="15.75" thickBot="1" x14ac:dyDescent="0.3">
      <c r="A45" s="402"/>
      <c r="B45" s="289"/>
      <c r="C45" s="405"/>
      <c r="D45" s="283"/>
      <c r="E45" s="405"/>
      <c r="F45" s="292"/>
      <c r="G45" s="114" t="s">
        <v>179</v>
      </c>
      <c r="H45" s="63">
        <v>3039</v>
      </c>
      <c r="I45" s="115">
        <v>293.08999999999997</v>
      </c>
    </row>
    <row r="46" spans="1:9" ht="15.75" thickTop="1" x14ac:dyDescent="0.25">
      <c r="A46" s="402"/>
      <c r="B46" s="289"/>
      <c r="C46" s="405"/>
      <c r="D46" s="283"/>
      <c r="E46" s="413"/>
      <c r="F46" s="292"/>
      <c r="G46" s="82" t="s">
        <v>178</v>
      </c>
      <c r="H46" s="116">
        <v>6074</v>
      </c>
      <c r="I46" s="117">
        <v>978.49</v>
      </c>
    </row>
    <row r="47" spans="1:9" ht="15" customHeight="1" thickBot="1" x14ac:dyDescent="0.3">
      <c r="A47" s="402"/>
      <c r="B47" s="289"/>
      <c r="C47" s="405"/>
      <c r="D47" s="283"/>
      <c r="E47" s="412" t="s">
        <v>177</v>
      </c>
      <c r="F47" s="292"/>
      <c r="G47" s="114" t="s">
        <v>176</v>
      </c>
      <c r="H47" s="63">
        <v>317</v>
      </c>
      <c r="I47" s="115">
        <v>33.89</v>
      </c>
    </row>
    <row r="48" spans="1:9" ht="15.75" thickTop="1" x14ac:dyDescent="0.25">
      <c r="A48" s="402"/>
      <c r="B48" s="289"/>
      <c r="C48" s="405"/>
      <c r="D48" s="283"/>
      <c r="E48" s="405"/>
      <c r="F48" s="292"/>
      <c r="G48" s="82" t="s">
        <v>175</v>
      </c>
      <c r="H48" s="116">
        <v>317</v>
      </c>
      <c r="I48" s="117">
        <v>33.89</v>
      </c>
    </row>
    <row r="49" spans="1:9" ht="15.75" thickBot="1" x14ac:dyDescent="0.3">
      <c r="A49" s="402"/>
      <c r="B49" s="289"/>
      <c r="C49" s="405"/>
      <c r="D49" s="283"/>
      <c r="E49" s="412" t="s">
        <v>173</v>
      </c>
      <c r="F49" s="292"/>
      <c r="G49" s="114" t="s">
        <v>172</v>
      </c>
      <c r="H49" s="63">
        <v>1</v>
      </c>
      <c r="I49" s="115">
        <v>0.02</v>
      </c>
    </row>
    <row r="50" spans="1:9" ht="15.75" thickTop="1" x14ac:dyDescent="0.25">
      <c r="A50" s="402"/>
      <c r="B50" s="289"/>
      <c r="C50" s="405"/>
      <c r="D50" s="283"/>
      <c r="E50" s="413"/>
      <c r="F50" s="292"/>
      <c r="G50" s="82" t="s">
        <v>171</v>
      </c>
      <c r="H50" s="116">
        <v>1</v>
      </c>
      <c r="I50" s="117">
        <v>0.02</v>
      </c>
    </row>
    <row r="51" spans="1:9" x14ac:dyDescent="0.25">
      <c r="A51" s="402"/>
      <c r="B51" s="289"/>
      <c r="C51" s="405"/>
      <c r="D51" s="283"/>
      <c r="E51" s="412" t="s">
        <v>170</v>
      </c>
      <c r="F51" s="292"/>
      <c r="G51" s="114" t="s">
        <v>169</v>
      </c>
      <c r="H51" s="63">
        <v>8</v>
      </c>
      <c r="I51" s="115">
        <v>0.9</v>
      </c>
    </row>
    <row r="52" spans="1:9" ht="15.75" customHeight="1" x14ac:dyDescent="0.25">
      <c r="A52" s="402"/>
      <c r="B52" s="289"/>
      <c r="C52" s="405"/>
      <c r="D52" s="283"/>
      <c r="E52" s="405"/>
      <c r="F52" s="292"/>
      <c r="G52" s="114" t="s">
        <v>168</v>
      </c>
      <c r="H52" s="63">
        <v>1</v>
      </c>
      <c r="I52" s="115">
        <v>0.33</v>
      </c>
    </row>
    <row r="53" spans="1:9" x14ac:dyDescent="0.25">
      <c r="A53" s="402"/>
      <c r="B53" s="289"/>
      <c r="C53" s="405"/>
      <c r="D53" s="283"/>
      <c r="E53" s="405"/>
      <c r="F53" s="292"/>
      <c r="G53" s="114" t="s">
        <v>167</v>
      </c>
      <c r="H53" s="63">
        <v>0</v>
      </c>
      <c r="I53" s="115">
        <v>0</v>
      </c>
    </row>
    <row r="54" spans="1:9" x14ac:dyDescent="0.25">
      <c r="A54" s="402"/>
      <c r="B54" s="289"/>
      <c r="C54" s="405"/>
      <c r="D54" s="283"/>
      <c r="E54" s="405"/>
      <c r="F54" s="292"/>
      <c r="G54" s="114" t="s">
        <v>166</v>
      </c>
      <c r="H54" s="63">
        <v>0</v>
      </c>
      <c r="I54" s="115">
        <v>0</v>
      </c>
    </row>
    <row r="55" spans="1:9" x14ac:dyDescent="0.25">
      <c r="A55" s="402"/>
      <c r="B55" s="289"/>
      <c r="C55" s="405"/>
      <c r="D55" s="283"/>
      <c r="E55" s="405"/>
      <c r="F55" s="292"/>
      <c r="G55" s="114" t="s">
        <v>165</v>
      </c>
      <c r="H55" s="63">
        <v>6</v>
      </c>
      <c r="I55" s="115">
        <v>1.1100000000000001</v>
      </c>
    </row>
    <row r="56" spans="1:9" x14ac:dyDescent="0.25">
      <c r="A56" s="402"/>
      <c r="B56" s="289"/>
      <c r="C56" s="405"/>
      <c r="D56" s="283"/>
      <c r="E56" s="405"/>
      <c r="F56" s="292"/>
      <c r="G56" s="114" t="s">
        <v>164</v>
      </c>
      <c r="H56" s="63">
        <v>0</v>
      </c>
      <c r="I56" s="115">
        <v>0</v>
      </c>
    </row>
    <row r="57" spans="1:9" ht="15.75" thickBot="1" x14ac:dyDescent="0.3">
      <c r="A57" s="402"/>
      <c r="B57" s="289"/>
      <c r="C57" s="405"/>
      <c r="D57" s="283"/>
      <c r="E57" s="405"/>
      <c r="F57" s="292"/>
      <c r="G57" s="114" t="s">
        <v>163</v>
      </c>
      <c r="H57" s="63">
        <v>257</v>
      </c>
      <c r="I57" s="115">
        <v>19.62</v>
      </c>
    </row>
    <row r="58" spans="1:9" ht="15.75" thickTop="1" x14ac:dyDescent="0.25">
      <c r="A58" s="402"/>
      <c r="B58" s="289"/>
      <c r="C58" s="405"/>
      <c r="D58" s="283"/>
      <c r="E58" s="413"/>
      <c r="F58" s="292"/>
      <c r="G58" s="82" t="s">
        <v>162</v>
      </c>
      <c r="H58" s="116">
        <v>271</v>
      </c>
      <c r="I58" s="117">
        <v>21.96</v>
      </c>
    </row>
    <row r="59" spans="1:9" ht="15" customHeight="1" thickBot="1" x14ac:dyDescent="0.3">
      <c r="A59" s="402"/>
      <c r="B59" s="289"/>
      <c r="C59" s="405"/>
      <c r="D59" s="283"/>
      <c r="E59" s="412" t="s">
        <v>161</v>
      </c>
      <c r="F59" s="292"/>
      <c r="G59" s="114" t="s">
        <v>160</v>
      </c>
      <c r="H59" s="63">
        <v>0</v>
      </c>
      <c r="I59" s="115">
        <v>0</v>
      </c>
    </row>
    <row r="60" spans="1:9" ht="15.75" thickTop="1" x14ac:dyDescent="0.25">
      <c r="A60" s="402"/>
      <c r="B60" s="289"/>
      <c r="C60" s="405"/>
      <c r="D60" s="283"/>
      <c r="E60" s="413"/>
      <c r="F60" s="292"/>
      <c r="G60" s="82" t="s">
        <v>159</v>
      </c>
      <c r="H60" s="116">
        <v>0</v>
      </c>
      <c r="I60" s="117">
        <v>0</v>
      </c>
    </row>
    <row r="61" spans="1:9" x14ac:dyDescent="0.25">
      <c r="A61" s="402"/>
      <c r="B61" s="289"/>
      <c r="C61" s="405"/>
      <c r="D61" s="283"/>
      <c r="E61" s="412" t="s">
        <v>158</v>
      </c>
      <c r="F61" s="292"/>
      <c r="G61" s="114" t="s">
        <v>157</v>
      </c>
      <c r="H61" s="63">
        <v>136</v>
      </c>
      <c r="I61" s="115">
        <v>18.23</v>
      </c>
    </row>
    <row r="62" spans="1:9" x14ac:dyDescent="0.25">
      <c r="A62" s="402"/>
      <c r="B62" s="289"/>
      <c r="C62" s="405"/>
      <c r="D62" s="283"/>
      <c r="E62" s="405"/>
      <c r="F62" s="292"/>
      <c r="G62" s="114" t="s">
        <v>156</v>
      </c>
      <c r="H62" s="63">
        <v>0</v>
      </c>
      <c r="I62" s="115">
        <v>0</v>
      </c>
    </row>
    <row r="63" spans="1:9" ht="15.75" thickBot="1" x14ac:dyDescent="0.3">
      <c r="A63" s="402"/>
      <c r="B63" s="289"/>
      <c r="C63" s="405"/>
      <c r="D63" s="283"/>
      <c r="E63" s="405"/>
      <c r="F63" s="292"/>
      <c r="G63" s="114" t="s">
        <v>155</v>
      </c>
      <c r="H63" s="63">
        <v>270</v>
      </c>
      <c r="I63" s="115">
        <v>215.66</v>
      </c>
    </row>
    <row r="64" spans="1:9" ht="15.75" thickTop="1" x14ac:dyDescent="0.25">
      <c r="A64" s="402"/>
      <c r="B64" s="289"/>
      <c r="C64" s="405"/>
      <c r="D64" s="283"/>
      <c r="E64" s="413"/>
      <c r="F64" s="292"/>
      <c r="G64" s="82" t="s">
        <v>154</v>
      </c>
      <c r="H64" s="116">
        <v>392</v>
      </c>
      <c r="I64" s="117">
        <v>233.89</v>
      </c>
    </row>
    <row r="65" spans="1:9" ht="15.75" thickBot="1" x14ac:dyDescent="0.3">
      <c r="A65" s="402"/>
      <c r="B65" s="289"/>
      <c r="C65" s="405"/>
      <c r="D65" s="283"/>
      <c r="E65" s="412" t="s">
        <v>153</v>
      </c>
      <c r="F65" s="292"/>
      <c r="G65" s="114" t="s">
        <v>152</v>
      </c>
      <c r="H65" s="63">
        <v>3145</v>
      </c>
      <c r="I65" s="115">
        <v>493.26</v>
      </c>
    </row>
    <row r="66" spans="1:9" ht="15" customHeight="1" thickTop="1" thickBot="1" x14ac:dyDescent="0.3">
      <c r="A66" s="402"/>
      <c r="B66" s="289"/>
      <c r="C66" s="405"/>
      <c r="D66" s="283"/>
      <c r="E66" s="405"/>
      <c r="F66" s="292"/>
      <c r="G66" s="82" t="s">
        <v>151</v>
      </c>
      <c r="H66" s="118">
        <v>3145</v>
      </c>
      <c r="I66" s="117">
        <v>493.26</v>
      </c>
    </row>
    <row r="67" spans="1:9" ht="15.75" thickTop="1" x14ac:dyDescent="0.25">
      <c r="A67" s="402" t="s">
        <v>96</v>
      </c>
      <c r="B67" s="289"/>
      <c r="C67" s="405" t="s">
        <v>174</v>
      </c>
      <c r="D67" s="283"/>
      <c r="E67" s="412" t="s">
        <v>147</v>
      </c>
      <c r="F67" s="292"/>
      <c r="G67" s="114" t="s">
        <v>150</v>
      </c>
      <c r="H67" s="63">
        <v>824</v>
      </c>
      <c r="I67" s="115">
        <v>84.85</v>
      </c>
    </row>
    <row r="68" spans="1:9" x14ac:dyDescent="0.25">
      <c r="A68" s="402"/>
      <c r="B68" s="289"/>
      <c r="C68" s="405"/>
      <c r="D68" s="283"/>
      <c r="E68" s="405"/>
      <c r="F68" s="292"/>
      <c r="G68" s="114" t="s">
        <v>482</v>
      </c>
      <c r="H68" s="63">
        <v>0</v>
      </c>
      <c r="I68" s="115">
        <v>0</v>
      </c>
    </row>
    <row r="69" spans="1:9" x14ac:dyDescent="0.25">
      <c r="A69" s="402"/>
      <c r="B69" s="289"/>
      <c r="C69" s="405"/>
      <c r="D69" s="283"/>
      <c r="E69" s="405"/>
      <c r="F69" s="292"/>
      <c r="G69" s="114" t="s">
        <v>149</v>
      </c>
      <c r="H69" s="63">
        <v>1</v>
      </c>
      <c r="I69" s="115">
        <v>0.06</v>
      </c>
    </row>
    <row r="70" spans="1:9" ht="15" customHeight="1" x14ac:dyDescent="0.25">
      <c r="A70" s="402"/>
      <c r="B70" s="289"/>
      <c r="C70" s="405"/>
      <c r="D70" s="283"/>
      <c r="E70" s="405"/>
      <c r="F70" s="292"/>
      <c r="G70" s="114" t="s">
        <v>483</v>
      </c>
      <c r="H70" s="63">
        <v>0</v>
      </c>
      <c r="I70" s="115">
        <v>0</v>
      </c>
    </row>
    <row r="71" spans="1:9" x14ac:dyDescent="0.25">
      <c r="A71" s="402"/>
      <c r="B71" s="289"/>
      <c r="C71" s="405"/>
      <c r="D71" s="283"/>
      <c r="E71" s="405"/>
      <c r="F71" s="292"/>
      <c r="G71" s="114" t="s">
        <v>425</v>
      </c>
      <c r="H71" s="63">
        <v>3</v>
      </c>
      <c r="I71" s="115">
        <v>0.55000000000000004</v>
      </c>
    </row>
    <row r="72" spans="1:9" x14ac:dyDescent="0.25">
      <c r="A72" s="402"/>
      <c r="B72" s="289"/>
      <c r="C72" s="405"/>
      <c r="D72" s="283"/>
      <c r="E72" s="405"/>
      <c r="F72" s="292"/>
      <c r="G72" s="114" t="s">
        <v>148</v>
      </c>
      <c r="H72" s="63">
        <v>2</v>
      </c>
      <c r="I72" s="115">
        <v>0.16</v>
      </c>
    </row>
    <row r="73" spans="1:9" ht="15.75" thickBot="1" x14ac:dyDescent="0.3">
      <c r="A73" s="402"/>
      <c r="B73" s="289"/>
      <c r="C73" s="405"/>
      <c r="D73" s="283"/>
      <c r="E73" s="405"/>
      <c r="F73" s="292"/>
      <c r="G73" s="114" t="s">
        <v>147</v>
      </c>
      <c r="H73" s="63">
        <v>112</v>
      </c>
      <c r="I73" s="115">
        <v>8.36</v>
      </c>
    </row>
    <row r="74" spans="1:9" ht="15.75" thickTop="1" x14ac:dyDescent="0.25">
      <c r="A74" s="402"/>
      <c r="B74" s="289"/>
      <c r="C74" s="405"/>
      <c r="D74" s="283"/>
      <c r="E74" s="405"/>
      <c r="F74" s="292"/>
      <c r="G74" s="82" t="s">
        <v>146</v>
      </c>
      <c r="H74" s="116">
        <v>920</v>
      </c>
      <c r="I74" s="117">
        <v>93.98</v>
      </c>
    </row>
    <row r="75" spans="1:9" x14ac:dyDescent="0.25">
      <c r="A75" s="402"/>
      <c r="B75" s="289"/>
      <c r="C75" s="405"/>
      <c r="D75" s="283"/>
      <c r="E75" s="316"/>
      <c r="F75" s="292"/>
      <c r="G75" s="114" t="s">
        <v>522</v>
      </c>
      <c r="H75" s="63">
        <v>8</v>
      </c>
      <c r="I75" s="115">
        <v>1.95</v>
      </c>
    </row>
    <row r="76" spans="1:9" x14ac:dyDescent="0.25">
      <c r="A76" s="402"/>
      <c r="B76" s="289"/>
      <c r="C76" s="405"/>
      <c r="D76" s="283"/>
      <c r="E76" s="315"/>
      <c r="F76" s="292"/>
      <c r="G76" s="114" t="s">
        <v>523</v>
      </c>
      <c r="H76" s="63">
        <v>0</v>
      </c>
      <c r="I76" s="115">
        <v>0</v>
      </c>
    </row>
    <row r="77" spans="1:9" ht="15.75" thickBot="1" x14ac:dyDescent="0.3">
      <c r="A77" s="402"/>
      <c r="B77" s="289"/>
      <c r="C77" s="405"/>
      <c r="D77" s="283"/>
      <c r="E77" s="311"/>
      <c r="F77" s="292"/>
      <c r="G77" s="114" t="s">
        <v>524</v>
      </c>
      <c r="H77" s="63">
        <v>0</v>
      </c>
      <c r="I77" s="115">
        <v>0</v>
      </c>
    </row>
    <row r="78" spans="1:9" ht="16.5" thickTop="1" thickBot="1" x14ac:dyDescent="0.3">
      <c r="A78" s="402"/>
      <c r="B78" s="289"/>
      <c r="C78" s="413"/>
      <c r="D78" s="283"/>
      <c r="E78" s="410" t="s">
        <v>145</v>
      </c>
      <c r="F78" s="410"/>
      <c r="G78" s="410"/>
      <c r="H78" s="119">
        <v>9379</v>
      </c>
      <c r="I78" s="120">
        <v>2161.31</v>
      </c>
    </row>
    <row r="79" spans="1:9" ht="15.75" thickTop="1" x14ac:dyDescent="0.25">
      <c r="A79" s="402"/>
      <c r="B79" s="283"/>
      <c r="C79" s="412" t="s">
        <v>95</v>
      </c>
      <c r="D79" s="283"/>
      <c r="E79" s="404" t="s">
        <v>144</v>
      </c>
      <c r="F79" s="292"/>
      <c r="G79" s="114" t="s">
        <v>22</v>
      </c>
      <c r="H79" s="63">
        <v>0</v>
      </c>
      <c r="I79" s="115">
        <v>0</v>
      </c>
    </row>
    <row r="80" spans="1:9" x14ac:dyDescent="0.25">
      <c r="A80" s="402"/>
      <c r="B80" s="283"/>
      <c r="C80" s="405"/>
      <c r="D80" s="283"/>
      <c r="E80" s="405"/>
      <c r="F80" s="292"/>
      <c r="G80" s="114" t="s">
        <v>143</v>
      </c>
      <c r="H80" s="63">
        <v>92</v>
      </c>
      <c r="I80" s="115">
        <v>14.52</v>
      </c>
    </row>
    <row r="81" spans="1:9" x14ac:dyDescent="0.25">
      <c r="A81" s="402"/>
      <c r="B81" s="283"/>
      <c r="C81" s="405"/>
      <c r="D81" s="283"/>
      <c r="E81" s="405"/>
      <c r="F81" s="292"/>
      <c r="G81" s="114" t="s">
        <v>142</v>
      </c>
      <c r="H81" s="63">
        <v>1</v>
      </c>
      <c r="I81" s="115">
        <v>0.02</v>
      </c>
    </row>
    <row r="82" spans="1:9" x14ac:dyDescent="0.25">
      <c r="A82" s="402"/>
      <c r="B82" s="283"/>
      <c r="C82" s="405"/>
      <c r="D82" s="283"/>
      <c r="E82" s="405"/>
      <c r="F82" s="292"/>
      <c r="G82" s="114" t="s">
        <v>141</v>
      </c>
      <c r="H82" s="63">
        <v>3</v>
      </c>
      <c r="I82" s="115">
        <v>1.1499999999999999</v>
      </c>
    </row>
    <row r="83" spans="1:9" x14ac:dyDescent="0.25">
      <c r="A83" s="402"/>
      <c r="B83" s="283"/>
      <c r="C83" s="405"/>
      <c r="D83" s="283"/>
      <c r="E83" s="405"/>
      <c r="F83" s="292"/>
      <c r="G83" s="114" t="s">
        <v>140</v>
      </c>
      <c r="H83" s="63">
        <v>25</v>
      </c>
      <c r="I83" s="115">
        <v>1.1200000000000001</v>
      </c>
    </row>
    <row r="84" spans="1:9" x14ac:dyDescent="0.25">
      <c r="A84" s="402"/>
      <c r="B84" s="283"/>
      <c r="C84" s="405"/>
      <c r="D84" s="283"/>
      <c r="E84" s="405"/>
      <c r="F84" s="292"/>
      <c r="G84" s="114" t="s">
        <v>139</v>
      </c>
      <c r="H84" s="63">
        <v>1</v>
      </c>
      <c r="I84" s="115">
        <v>0.54</v>
      </c>
    </row>
    <row r="85" spans="1:9" x14ac:dyDescent="0.25">
      <c r="A85" s="402"/>
      <c r="B85" s="283"/>
      <c r="C85" s="405"/>
      <c r="D85" s="283"/>
      <c r="E85" s="405"/>
      <c r="F85" s="292"/>
      <c r="G85" s="114" t="s">
        <v>138</v>
      </c>
      <c r="H85" s="63">
        <v>39</v>
      </c>
      <c r="I85" s="115">
        <v>6.8</v>
      </c>
    </row>
    <row r="86" spans="1:9" x14ac:dyDescent="0.25">
      <c r="A86" s="402"/>
      <c r="B86" s="283"/>
      <c r="C86" s="405"/>
      <c r="D86" s="283"/>
      <c r="E86" s="405"/>
      <c r="F86" s="292"/>
      <c r="G86" s="114" t="s">
        <v>525</v>
      </c>
      <c r="H86" s="63">
        <v>0</v>
      </c>
      <c r="I86" s="115">
        <v>0</v>
      </c>
    </row>
    <row r="87" spans="1:9" x14ac:dyDescent="0.25">
      <c r="A87" s="402"/>
      <c r="B87" s="283"/>
      <c r="C87" s="405"/>
      <c r="D87" s="283"/>
      <c r="E87" s="405"/>
      <c r="F87" s="292"/>
      <c r="G87" s="114" t="s">
        <v>137</v>
      </c>
      <c r="H87" s="63">
        <v>0</v>
      </c>
      <c r="I87" s="115">
        <v>0</v>
      </c>
    </row>
    <row r="88" spans="1:9" ht="15.75" thickBot="1" x14ac:dyDescent="0.3">
      <c r="A88" s="402"/>
      <c r="B88" s="283"/>
      <c r="C88" s="405"/>
      <c r="D88" s="283"/>
      <c r="E88" s="405"/>
      <c r="F88" s="292"/>
      <c r="G88" s="114" t="s">
        <v>136</v>
      </c>
      <c r="H88" s="63">
        <v>0</v>
      </c>
      <c r="I88" s="115">
        <v>0</v>
      </c>
    </row>
    <row r="89" spans="1:9" ht="15.75" thickTop="1" x14ac:dyDescent="0.25">
      <c r="A89" s="402"/>
      <c r="B89" s="283"/>
      <c r="C89" s="405"/>
      <c r="D89" s="283"/>
      <c r="E89" s="413"/>
      <c r="F89" s="292"/>
      <c r="G89" s="82" t="s">
        <v>135</v>
      </c>
      <c r="H89" s="116">
        <v>134</v>
      </c>
      <c r="I89" s="117">
        <v>24.15</v>
      </c>
    </row>
    <row r="90" spans="1:9" ht="15.75" thickBot="1" x14ac:dyDescent="0.3">
      <c r="A90" s="402"/>
      <c r="B90" s="283"/>
      <c r="C90" s="405"/>
      <c r="D90" s="283"/>
      <c r="E90" s="412" t="s">
        <v>134</v>
      </c>
      <c r="F90" s="292"/>
      <c r="G90" s="114" t="s">
        <v>133</v>
      </c>
      <c r="H90" s="63">
        <v>61</v>
      </c>
      <c r="I90" s="115">
        <v>21.27</v>
      </c>
    </row>
    <row r="91" spans="1:9" ht="15" customHeight="1" thickTop="1" x14ac:dyDescent="0.25">
      <c r="A91" s="402"/>
      <c r="B91" s="283"/>
      <c r="C91" s="405"/>
      <c r="D91" s="283"/>
      <c r="E91" s="413"/>
      <c r="F91" s="292"/>
      <c r="G91" s="82" t="s">
        <v>132</v>
      </c>
      <c r="H91" s="116">
        <v>61</v>
      </c>
      <c r="I91" s="117">
        <v>21.27</v>
      </c>
    </row>
    <row r="92" spans="1:9" x14ac:dyDescent="0.25">
      <c r="A92" s="402"/>
      <c r="B92" s="283"/>
      <c r="C92" s="405"/>
      <c r="D92" s="283"/>
      <c r="E92" s="412" t="s">
        <v>131</v>
      </c>
      <c r="F92" s="292"/>
      <c r="G92" s="114" t="s">
        <v>130</v>
      </c>
      <c r="H92" s="63">
        <v>0</v>
      </c>
      <c r="I92" s="115">
        <v>0</v>
      </c>
    </row>
    <row r="93" spans="1:9" x14ac:dyDescent="0.25">
      <c r="A93" s="402"/>
      <c r="B93" s="283"/>
      <c r="C93" s="405"/>
      <c r="D93" s="283"/>
      <c r="E93" s="405"/>
      <c r="F93" s="292"/>
      <c r="G93" s="114" t="s">
        <v>484</v>
      </c>
      <c r="H93" s="63">
        <v>0</v>
      </c>
      <c r="I93" s="115">
        <v>0</v>
      </c>
    </row>
    <row r="94" spans="1:9" x14ac:dyDescent="0.25">
      <c r="A94" s="402"/>
      <c r="B94" s="283"/>
      <c r="C94" s="405"/>
      <c r="D94" s="283"/>
      <c r="E94" s="405"/>
      <c r="F94" s="292"/>
      <c r="G94" s="114" t="s">
        <v>129</v>
      </c>
      <c r="H94" s="63">
        <v>2</v>
      </c>
      <c r="I94" s="115">
        <v>1.55</v>
      </c>
    </row>
    <row r="95" spans="1:9" x14ac:dyDescent="0.25">
      <c r="A95" s="402"/>
      <c r="B95" s="283"/>
      <c r="C95" s="405"/>
      <c r="D95" s="283"/>
      <c r="E95" s="405"/>
      <c r="F95" s="292"/>
      <c r="G95" s="114" t="s">
        <v>485</v>
      </c>
      <c r="H95" s="63">
        <v>0</v>
      </c>
      <c r="I95" s="115">
        <v>0</v>
      </c>
    </row>
    <row r="96" spans="1:9" x14ac:dyDescent="0.25">
      <c r="A96" s="402"/>
      <c r="B96" s="283"/>
      <c r="C96" s="405"/>
      <c r="D96" s="283"/>
      <c r="E96" s="405"/>
      <c r="F96" s="292"/>
      <c r="G96" s="114" t="s">
        <v>486</v>
      </c>
      <c r="H96" s="63">
        <v>0</v>
      </c>
      <c r="I96" s="115">
        <v>0</v>
      </c>
    </row>
    <row r="97" spans="1:9" x14ac:dyDescent="0.25">
      <c r="A97" s="402"/>
      <c r="B97" s="283"/>
      <c r="C97" s="405"/>
      <c r="D97" s="283"/>
      <c r="E97" s="405"/>
      <c r="F97" s="292"/>
      <c r="G97" s="114" t="s">
        <v>126</v>
      </c>
      <c r="H97" s="63">
        <v>175</v>
      </c>
      <c r="I97" s="115">
        <v>55.46</v>
      </c>
    </row>
    <row r="98" spans="1:9" ht="15" customHeight="1" thickBot="1" x14ac:dyDescent="0.3">
      <c r="A98" s="402"/>
      <c r="B98" s="283"/>
      <c r="C98" s="405"/>
      <c r="D98" s="283"/>
      <c r="E98" s="405"/>
      <c r="F98" s="292"/>
      <c r="G98" s="114" t="s">
        <v>487</v>
      </c>
      <c r="H98" s="63">
        <v>0</v>
      </c>
      <c r="I98" s="115">
        <v>0</v>
      </c>
    </row>
    <row r="99" spans="1:9" ht="15.75" thickTop="1" x14ac:dyDescent="0.25">
      <c r="A99" s="402"/>
      <c r="B99" s="283"/>
      <c r="C99" s="405"/>
      <c r="D99" s="283"/>
      <c r="E99" s="413"/>
      <c r="F99" s="292"/>
      <c r="G99" s="82" t="s">
        <v>124</v>
      </c>
      <c r="H99" s="116">
        <v>177</v>
      </c>
      <c r="I99" s="117">
        <v>57.01</v>
      </c>
    </row>
    <row r="100" spans="1:9" x14ac:dyDescent="0.25">
      <c r="A100" s="402" t="s">
        <v>96</v>
      </c>
      <c r="B100" s="283"/>
      <c r="C100" s="405" t="s">
        <v>95</v>
      </c>
      <c r="D100" s="283"/>
      <c r="E100" s="412" t="s">
        <v>123</v>
      </c>
      <c r="F100" s="292"/>
      <c r="G100" s="114" t="s">
        <v>122</v>
      </c>
      <c r="H100" s="63">
        <v>4</v>
      </c>
      <c r="I100" s="115">
        <v>0.19</v>
      </c>
    </row>
    <row r="101" spans="1:9" ht="15" customHeight="1" x14ac:dyDescent="0.25">
      <c r="A101" s="402"/>
      <c r="B101" s="283"/>
      <c r="C101" s="405"/>
      <c r="D101" s="283"/>
      <c r="E101" s="405"/>
      <c r="F101" s="292"/>
      <c r="G101" s="114" t="s">
        <v>121</v>
      </c>
      <c r="H101" s="63">
        <v>1</v>
      </c>
      <c r="I101" s="115">
        <v>0.84</v>
      </c>
    </row>
    <row r="102" spans="1:9" ht="15" customHeight="1" x14ac:dyDescent="0.25">
      <c r="A102" s="402"/>
      <c r="B102" s="283"/>
      <c r="C102" s="405"/>
      <c r="D102" s="283"/>
      <c r="E102" s="405"/>
      <c r="F102" s="292"/>
      <c r="G102" s="114" t="s">
        <v>120</v>
      </c>
      <c r="H102" s="63">
        <v>4</v>
      </c>
      <c r="I102" s="115">
        <v>0.31</v>
      </c>
    </row>
    <row r="103" spans="1:9" ht="15" customHeight="1" x14ac:dyDescent="0.25">
      <c r="A103" s="402"/>
      <c r="B103" s="283"/>
      <c r="C103" s="405"/>
      <c r="D103" s="283"/>
      <c r="E103" s="405"/>
      <c r="F103" s="292"/>
      <c r="G103" s="114" t="s">
        <v>119</v>
      </c>
      <c r="H103" s="63">
        <v>0</v>
      </c>
      <c r="I103" s="115">
        <v>0</v>
      </c>
    </row>
    <row r="104" spans="1:9" ht="15" customHeight="1" x14ac:dyDescent="0.25">
      <c r="A104" s="402"/>
      <c r="B104" s="283"/>
      <c r="C104" s="405"/>
      <c r="D104" s="283"/>
      <c r="E104" s="405"/>
      <c r="F104" s="292"/>
      <c r="G104" s="114" t="s">
        <v>498</v>
      </c>
      <c r="H104" s="63">
        <v>0</v>
      </c>
      <c r="I104" s="115">
        <v>0</v>
      </c>
    </row>
    <row r="105" spans="1:9" x14ac:dyDescent="0.25">
      <c r="A105" s="402"/>
      <c r="B105" s="283"/>
      <c r="C105" s="405"/>
      <c r="D105" s="283"/>
      <c r="E105" s="405"/>
      <c r="F105" s="292"/>
      <c r="G105" s="114" t="s">
        <v>118</v>
      </c>
      <c r="H105" s="63">
        <v>352</v>
      </c>
      <c r="I105" s="115">
        <v>28.02</v>
      </c>
    </row>
    <row r="106" spans="1:9" x14ac:dyDescent="0.25">
      <c r="A106" s="402"/>
      <c r="B106" s="283"/>
      <c r="C106" s="405"/>
      <c r="D106" s="283"/>
      <c r="E106" s="405"/>
      <c r="F106" s="292"/>
      <c r="G106" s="114" t="s">
        <v>117</v>
      </c>
      <c r="H106" s="63">
        <v>152</v>
      </c>
      <c r="I106" s="115">
        <v>10.02</v>
      </c>
    </row>
    <row r="107" spans="1:9" x14ac:dyDescent="0.25">
      <c r="A107" s="402"/>
      <c r="B107" s="283"/>
      <c r="C107" s="405"/>
      <c r="D107" s="283"/>
      <c r="E107" s="405"/>
      <c r="F107" s="292"/>
      <c r="G107" s="114" t="s">
        <v>116</v>
      </c>
      <c r="H107" s="63">
        <v>0</v>
      </c>
      <c r="I107" s="115">
        <v>0</v>
      </c>
    </row>
    <row r="108" spans="1:9" x14ac:dyDescent="0.25">
      <c r="A108" s="402"/>
      <c r="B108" s="283"/>
      <c r="C108" s="405"/>
      <c r="D108" s="283"/>
      <c r="E108" s="405"/>
      <c r="F108" s="292"/>
      <c r="G108" s="114" t="s">
        <v>115</v>
      </c>
      <c r="H108" s="63">
        <v>0</v>
      </c>
      <c r="I108" s="115">
        <v>0</v>
      </c>
    </row>
    <row r="109" spans="1:9" x14ac:dyDescent="0.25">
      <c r="A109" s="402"/>
      <c r="B109" s="283"/>
      <c r="C109" s="405"/>
      <c r="D109" s="283"/>
      <c r="E109" s="405"/>
      <c r="F109" s="292"/>
      <c r="G109" s="114" t="s">
        <v>114</v>
      </c>
      <c r="H109" s="63">
        <v>11</v>
      </c>
      <c r="I109" s="115">
        <v>0.39</v>
      </c>
    </row>
    <row r="110" spans="1:9" ht="15" customHeight="1" x14ac:dyDescent="0.25">
      <c r="A110" s="402"/>
      <c r="B110" s="283"/>
      <c r="C110" s="405"/>
      <c r="D110" s="283"/>
      <c r="E110" s="405"/>
      <c r="F110" s="292"/>
      <c r="G110" s="114" t="s">
        <v>113</v>
      </c>
      <c r="H110" s="63">
        <v>13</v>
      </c>
      <c r="I110" s="115">
        <v>1.45</v>
      </c>
    </row>
    <row r="111" spans="1:9" x14ac:dyDescent="0.25">
      <c r="A111" s="402"/>
      <c r="B111" s="283"/>
      <c r="C111" s="405"/>
      <c r="D111" s="283"/>
      <c r="E111" s="405"/>
      <c r="F111" s="292"/>
      <c r="G111" s="114" t="s">
        <v>112</v>
      </c>
      <c r="H111" s="63">
        <v>1</v>
      </c>
      <c r="I111" s="115">
        <v>0.15</v>
      </c>
    </row>
    <row r="112" spans="1:9" x14ac:dyDescent="0.25">
      <c r="A112" s="402"/>
      <c r="B112" s="283"/>
      <c r="C112" s="405"/>
      <c r="D112" s="283"/>
      <c r="E112" s="405"/>
      <c r="F112" s="292"/>
      <c r="G112" s="114" t="s">
        <v>111</v>
      </c>
      <c r="H112" s="63">
        <v>0</v>
      </c>
      <c r="I112" s="115">
        <v>0</v>
      </c>
    </row>
    <row r="113" spans="1:9" ht="15" customHeight="1" x14ac:dyDescent="0.25">
      <c r="A113" s="402"/>
      <c r="B113" s="283"/>
      <c r="C113" s="405"/>
      <c r="D113" s="283"/>
      <c r="E113" s="405"/>
      <c r="F113" s="292"/>
      <c r="G113" s="114" t="s">
        <v>110</v>
      </c>
      <c r="H113" s="63">
        <v>9</v>
      </c>
      <c r="I113" s="115">
        <v>0.67</v>
      </c>
    </row>
    <row r="114" spans="1:9" ht="15" customHeight="1" x14ac:dyDescent="0.25">
      <c r="A114" s="402"/>
      <c r="B114" s="283"/>
      <c r="C114" s="405"/>
      <c r="D114" s="283"/>
      <c r="E114" s="405"/>
      <c r="F114" s="292"/>
      <c r="G114" s="114" t="s">
        <v>526</v>
      </c>
      <c r="H114" s="63">
        <v>0</v>
      </c>
      <c r="I114" s="115">
        <v>0</v>
      </c>
    </row>
    <row r="115" spans="1:9" ht="15" customHeight="1" x14ac:dyDescent="0.25">
      <c r="A115" s="402"/>
      <c r="B115" s="283"/>
      <c r="C115" s="405"/>
      <c r="D115" s="283"/>
      <c r="E115" s="405"/>
      <c r="F115" s="292"/>
      <c r="G115" s="114" t="s">
        <v>109</v>
      </c>
      <c r="H115" s="63">
        <v>0</v>
      </c>
      <c r="I115" s="115">
        <v>0</v>
      </c>
    </row>
    <row r="116" spans="1:9" ht="15" customHeight="1" x14ac:dyDescent="0.25">
      <c r="A116" s="402"/>
      <c r="B116" s="283"/>
      <c r="C116" s="405"/>
      <c r="D116" s="283"/>
      <c r="E116" s="405"/>
      <c r="F116" s="292"/>
      <c r="G116" s="114" t="s">
        <v>108</v>
      </c>
      <c r="H116" s="63">
        <v>0</v>
      </c>
      <c r="I116" s="115">
        <v>0</v>
      </c>
    </row>
    <row r="117" spans="1:9" x14ac:dyDescent="0.25">
      <c r="A117" s="402"/>
      <c r="B117" s="283"/>
      <c r="C117" s="405"/>
      <c r="D117" s="283"/>
      <c r="E117" s="405"/>
      <c r="F117" s="292"/>
      <c r="G117" s="114" t="s">
        <v>107</v>
      </c>
      <c r="H117" s="63">
        <v>0</v>
      </c>
      <c r="I117" s="115">
        <v>0</v>
      </c>
    </row>
    <row r="118" spans="1:9" x14ac:dyDescent="0.25">
      <c r="A118" s="402"/>
      <c r="B118" s="283"/>
      <c r="C118" s="405"/>
      <c r="D118" s="283"/>
      <c r="E118" s="405"/>
      <c r="F118" s="292"/>
      <c r="G118" s="114" t="s">
        <v>106</v>
      </c>
      <c r="H118" s="63">
        <v>7</v>
      </c>
      <c r="I118" s="115">
        <v>0.62</v>
      </c>
    </row>
    <row r="119" spans="1:9" x14ac:dyDescent="0.25">
      <c r="A119" s="402"/>
      <c r="B119" s="283"/>
      <c r="C119" s="405"/>
      <c r="D119" s="283"/>
      <c r="E119" s="405"/>
      <c r="F119" s="292"/>
      <c r="G119" s="114" t="s">
        <v>105</v>
      </c>
      <c r="H119" s="63">
        <v>0</v>
      </c>
      <c r="I119" s="115">
        <v>0</v>
      </c>
    </row>
    <row r="120" spans="1:9" ht="15" customHeight="1" x14ac:dyDescent="0.25">
      <c r="A120" s="402"/>
      <c r="B120" s="283"/>
      <c r="C120" s="405"/>
      <c r="D120" s="283"/>
      <c r="E120" s="405"/>
      <c r="F120" s="292"/>
      <c r="G120" s="114" t="s">
        <v>104</v>
      </c>
      <c r="H120" s="63">
        <v>0</v>
      </c>
      <c r="I120" s="115">
        <v>0</v>
      </c>
    </row>
    <row r="121" spans="1:9" x14ac:dyDescent="0.25">
      <c r="A121" s="402"/>
      <c r="B121" s="283"/>
      <c r="C121" s="405"/>
      <c r="D121" s="283"/>
      <c r="E121" s="405"/>
      <c r="F121" s="292"/>
      <c r="G121" s="114" t="s">
        <v>103</v>
      </c>
      <c r="H121" s="63">
        <v>3</v>
      </c>
      <c r="I121" s="115">
        <v>0.16</v>
      </c>
    </row>
    <row r="122" spans="1:9" ht="15" customHeight="1" x14ac:dyDescent="0.25">
      <c r="A122" s="402"/>
      <c r="B122" s="283"/>
      <c r="C122" s="405"/>
      <c r="D122" s="283"/>
      <c r="E122" s="405"/>
      <c r="F122" s="292"/>
      <c r="G122" s="114" t="s">
        <v>102</v>
      </c>
      <c r="H122" s="63">
        <v>2</v>
      </c>
      <c r="I122" s="115">
        <v>0.19</v>
      </c>
    </row>
    <row r="123" spans="1:9" ht="15" customHeight="1" x14ac:dyDescent="0.25">
      <c r="A123" s="402"/>
      <c r="B123" s="283"/>
      <c r="C123" s="405"/>
      <c r="D123" s="283"/>
      <c r="E123" s="405"/>
      <c r="F123" s="292"/>
      <c r="G123" s="114" t="s">
        <v>101</v>
      </c>
      <c r="H123" s="63">
        <v>0</v>
      </c>
      <c r="I123" s="115">
        <v>0</v>
      </c>
    </row>
    <row r="124" spans="1:9" x14ac:dyDescent="0.25">
      <c r="A124" s="402"/>
      <c r="B124" s="283"/>
      <c r="C124" s="405"/>
      <c r="D124" s="283"/>
      <c r="E124" s="405"/>
      <c r="F124" s="292"/>
      <c r="G124" s="114" t="s">
        <v>100</v>
      </c>
      <c r="H124" s="63">
        <v>0</v>
      </c>
      <c r="I124" s="115">
        <v>0</v>
      </c>
    </row>
    <row r="125" spans="1:9" x14ac:dyDescent="0.25">
      <c r="A125" s="402"/>
      <c r="B125" s="283"/>
      <c r="C125" s="405"/>
      <c r="D125" s="283"/>
      <c r="E125" s="405"/>
      <c r="F125" s="292"/>
      <c r="G125" s="114" t="s">
        <v>99</v>
      </c>
      <c r="H125" s="63">
        <v>0</v>
      </c>
      <c r="I125" s="115">
        <v>0</v>
      </c>
    </row>
    <row r="126" spans="1:9" x14ac:dyDescent="0.25">
      <c r="A126" s="402"/>
      <c r="B126" s="283"/>
      <c r="C126" s="405"/>
      <c r="D126" s="283"/>
      <c r="E126" s="405"/>
      <c r="F126" s="292"/>
      <c r="G126" s="114" t="s">
        <v>488</v>
      </c>
      <c r="H126" s="63">
        <v>0</v>
      </c>
      <c r="I126" s="115">
        <v>0</v>
      </c>
    </row>
    <row r="127" spans="1:9" x14ac:dyDescent="0.25">
      <c r="A127" s="402"/>
      <c r="B127" s="283"/>
      <c r="C127" s="405"/>
      <c r="D127" s="283"/>
      <c r="E127" s="405"/>
      <c r="F127" s="292"/>
      <c r="G127" s="114" t="s">
        <v>489</v>
      </c>
      <c r="H127" s="63">
        <v>0</v>
      </c>
      <c r="I127" s="115">
        <v>0</v>
      </c>
    </row>
    <row r="128" spans="1:9" x14ac:dyDescent="0.25">
      <c r="A128" s="402"/>
      <c r="B128" s="283"/>
      <c r="C128" s="405"/>
      <c r="D128" s="283"/>
      <c r="E128" s="405"/>
      <c r="F128" s="292"/>
      <c r="G128" s="114" t="s">
        <v>20</v>
      </c>
      <c r="H128" s="63">
        <v>3</v>
      </c>
      <c r="I128" s="115">
        <v>0.23</v>
      </c>
    </row>
    <row r="129" spans="1:9" ht="15.75" thickBot="1" x14ac:dyDescent="0.3">
      <c r="A129" s="402"/>
      <c r="B129" s="283"/>
      <c r="C129" s="405"/>
      <c r="D129" s="283"/>
      <c r="E129" s="405"/>
      <c r="F129" s="292"/>
      <c r="G129" s="114" t="s">
        <v>98</v>
      </c>
      <c r="H129" s="63">
        <v>7807</v>
      </c>
      <c r="I129" s="115">
        <v>949.42</v>
      </c>
    </row>
    <row r="130" spans="1:9" ht="15.75" thickTop="1" x14ac:dyDescent="0.25">
      <c r="A130" s="402"/>
      <c r="B130" s="283"/>
      <c r="C130" s="413"/>
      <c r="D130" s="283"/>
      <c r="E130" s="413"/>
      <c r="F130" s="292"/>
      <c r="G130" s="82" t="s">
        <v>97</v>
      </c>
      <c r="H130" s="116">
        <v>7912</v>
      </c>
      <c r="I130" s="117">
        <v>992.66</v>
      </c>
    </row>
    <row r="131" spans="1:9" x14ac:dyDescent="0.25">
      <c r="A131" s="402" t="s">
        <v>96</v>
      </c>
      <c r="B131" s="283"/>
      <c r="C131" s="412" t="s">
        <v>95</v>
      </c>
      <c r="D131" s="283"/>
      <c r="E131" s="412" t="s">
        <v>94</v>
      </c>
      <c r="F131" s="292"/>
      <c r="G131" s="114" t="s">
        <v>490</v>
      </c>
      <c r="H131" s="63">
        <v>0</v>
      </c>
      <c r="I131" s="115">
        <v>0</v>
      </c>
    </row>
    <row r="132" spans="1:9" x14ac:dyDescent="0.25">
      <c r="A132" s="402"/>
      <c r="B132" s="283"/>
      <c r="C132" s="405"/>
      <c r="D132" s="283"/>
      <c r="E132" s="405"/>
      <c r="F132" s="292"/>
      <c r="G132" s="114" t="s">
        <v>491</v>
      </c>
      <c r="H132" s="63">
        <v>0</v>
      </c>
      <c r="I132" s="115">
        <v>0</v>
      </c>
    </row>
    <row r="133" spans="1:9" x14ac:dyDescent="0.25">
      <c r="A133" s="402"/>
      <c r="B133" s="283"/>
      <c r="C133" s="405"/>
      <c r="D133" s="283"/>
      <c r="E133" s="405"/>
      <c r="F133" s="292"/>
      <c r="G133" s="114" t="s">
        <v>93</v>
      </c>
      <c r="H133" s="63">
        <v>1</v>
      </c>
      <c r="I133" s="115">
        <v>0.03</v>
      </c>
    </row>
    <row r="134" spans="1:9" x14ac:dyDescent="0.25">
      <c r="A134" s="402"/>
      <c r="B134" s="283"/>
      <c r="C134" s="405"/>
      <c r="D134" s="283"/>
      <c r="E134" s="405"/>
      <c r="F134" s="292"/>
      <c r="G134" s="114" t="s">
        <v>128</v>
      </c>
      <c r="H134" s="63">
        <v>0</v>
      </c>
      <c r="I134" s="115">
        <v>0</v>
      </c>
    </row>
    <row r="135" spans="1:9" x14ac:dyDescent="0.25">
      <c r="A135" s="402"/>
      <c r="B135" s="283"/>
      <c r="C135" s="405"/>
      <c r="D135" s="283"/>
      <c r="E135" s="405"/>
      <c r="F135" s="292"/>
      <c r="G135" s="114" t="s">
        <v>92</v>
      </c>
      <c r="H135" s="63">
        <v>6</v>
      </c>
      <c r="I135" s="115">
        <v>0.09</v>
      </c>
    </row>
    <row r="136" spans="1:9" x14ac:dyDescent="0.25">
      <c r="A136" s="402"/>
      <c r="B136" s="283"/>
      <c r="C136" s="405"/>
      <c r="D136" s="283"/>
      <c r="E136" s="405"/>
      <c r="F136" s="292"/>
      <c r="G136" s="114" t="s">
        <v>91</v>
      </c>
      <c r="H136" s="63">
        <v>9</v>
      </c>
      <c r="I136" s="115">
        <v>0.28000000000000003</v>
      </c>
    </row>
    <row r="137" spans="1:9" x14ac:dyDescent="0.25">
      <c r="A137" s="402"/>
      <c r="B137" s="283"/>
      <c r="C137" s="405"/>
      <c r="D137" s="283"/>
      <c r="E137" s="405"/>
      <c r="F137" s="292"/>
      <c r="G137" s="114" t="s">
        <v>90</v>
      </c>
      <c r="H137" s="63">
        <v>0</v>
      </c>
      <c r="I137" s="115">
        <v>0</v>
      </c>
    </row>
    <row r="138" spans="1:9" x14ac:dyDescent="0.25">
      <c r="A138" s="402"/>
      <c r="B138" s="283"/>
      <c r="C138" s="405"/>
      <c r="D138" s="283"/>
      <c r="E138" s="405"/>
      <c r="F138" s="292"/>
      <c r="G138" s="114" t="s">
        <v>127</v>
      </c>
      <c r="H138" s="63">
        <v>0</v>
      </c>
      <c r="I138" s="115">
        <v>0</v>
      </c>
    </row>
    <row r="139" spans="1:9" x14ac:dyDescent="0.25">
      <c r="A139" s="402"/>
      <c r="B139" s="283"/>
      <c r="C139" s="405"/>
      <c r="D139" s="283"/>
      <c r="E139" s="405"/>
      <c r="F139" s="292"/>
      <c r="G139" s="114" t="s">
        <v>89</v>
      </c>
      <c r="H139" s="63">
        <v>0</v>
      </c>
      <c r="I139" s="115">
        <v>0</v>
      </c>
    </row>
    <row r="140" spans="1:9" x14ac:dyDescent="0.25">
      <c r="A140" s="402"/>
      <c r="B140" s="283"/>
      <c r="C140" s="405"/>
      <c r="D140" s="283"/>
      <c r="E140" s="405"/>
      <c r="F140" s="292"/>
      <c r="G140" s="114" t="s">
        <v>88</v>
      </c>
      <c r="H140" s="63">
        <v>3</v>
      </c>
      <c r="I140" s="115">
        <v>0.45</v>
      </c>
    </row>
    <row r="141" spans="1:9" x14ac:dyDescent="0.25">
      <c r="A141" s="402"/>
      <c r="B141" s="283"/>
      <c r="C141" s="405"/>
      <c r="D141" s="283"/>
      <c r="E141" s="405"/>
      <c r="F141" s="292"/>
      <c r="G141" s="114" t="s">
        <v>125</v>
      </c>
      <c r="H141" s="63">
        <v>0</v>
      </c>
      <c r="I141" s="115">
        <v>0</v>
      </c>
    </row>
    <row r="142" spans="1:9" ht="15.75" thickBot="1" x14ac:dyDescent="0.3">
      <c r="A142" s="402"/>
      <c r="B142" s="283"/>
      <c r="C142" s="405"/>
      <c r="D142" s="283"/>
      <c r="E142" s="405"/>
      <c r="F142" s="292"/>
      <c r="G142" s="114" t="s">
        <v>87</v>
      </c>
      <c r="H142" s="63">
        <v>0</v>
      </c>
      <c r="I142" s="115">
        <v>0</v>
      </c>
    </row>
    <row r="143" spans="1:9" ht="15.75" thickTop="1" x14ac:dyDescent="0.25">
      <c r="A143" s="402"/>
      <c r="B143" s="283"/>
      <c r="C143" s="405"/>
      <c r="D143" s="283"/>
      <c r="E143" s="413"/>
      <c r="F143" s="292"/>
      <c r="G143" s="82" t="s">
        <v>86</v>
      </c>
      <c r="H143" s="116">
        <v>18</v>
      </c>
      <c r="I143" s="117">
        <v>0.85</v>
      </c>
    </row>
    <row r="144" spans="1:9" x14ac:dyDescent="0.25">
      <c r="A144" s="402"/>
      <c r="B144" s="283"/>
      <c r="C144" s="405"/>
      <c r="D144" s="283"/>
      <c r="E144" s="412" t="s">
        <v>85</v>
      </c>
      <c r="F144" s="292"/>
      <c r="G144" s="114" t="s">
        <v>84</v>
      </c>
      <c r="H144" s="63">
        <v>0</v>
      </c>
      <c r="I144" s="115">
        <v>0</v>
      </c>
    </row>
    <row r="145" spans="1:9" x14ac:dyDescent="0.25">
      <c r="A145" s="402"/>
      <c r="B145" s="283"/>
      <c r="C145" s="405"/>
      <c r="D145" s="283"/>
      <c r="E145" s="405"/>
      <c r="F145" s="292"/>
      <c r="G145" s="114" t="s">
        <v>83</v>
      </c>
      <c r="H145" s="63">
        <v>0</v>
      </c>
      <c r="I145" s="115">
        <v>0</v>
      </c>
    </row>
    <row r="146" spans="1:9" x14ac:dyDescent="0.25">
      <c r="A146" s="402"/>
      <c r="B146" s="283"/>
      <c r="C146" s="405"/>
      <c r="D146" s="283"/>
      <c r="E146" s="405"/>
      <c r="F146" s="292"/>
      <c r="G146" s="114" t="s">
        <v>82</v>
      </c>
      <c r="H146" s="63">
        <v>0</v>
      </c>
      <c r="I146" s="115">
        <v>0</v>
      </c>
    </row>
    <row r="147" spans="1:9" x14ac:dyDescent="0.25">
      <c r="A147" s="402"/>
      <c r="B147" s="283"/>
      <c r="C147" s="405"/>
      <c r="D147" s="283"/>
      <c r="E147" s="405"/>
      <c r="F147" s="292"/>
      <c r="G147" s="114" t="s">
        <v>81</v>
      </c>
      <c r="H147" s="63">
        <v>0</v>
      </c>
      <c r="I147" s="115">
        <v>0</v>
      </c>
    </row>
    <row r="148" spans="1:9" x14ac:dyDescent="0.25">
      <c r="A148" s="402"/>
      <c r="B148" s="283"/>
      <c r="C148" s="405"/>
      <c r="D148" s="283"/>
      <c r="E148" s="405"/>
      <c r="F148" s="292"/>
      <c r="G148" s="114" t="s">
        <v>80</v>
      </c>
      <c r="H148" s="63">
        <v>0</v>
      </c>
      <c r="I148" s="115">
        <v>0</v>
      </c>
    </row>
    <row r="149" spans="1:9" ht="15.75" thickBot="1" x14ac:dyDescent="0.3">
      <c r="A149" s="402"/>
      <c r="B149" s="283"/>
      <c r="C149" s="405"/>
      <c r="D149" s="283"/>
      <c r="E149" s="405"/>
      <c r="F149" s="292"/>
      <c r="G149" s="114" t="s">
        <v>79</v>
      </c>
      <c r="H149" s="63">
        <v>0</v>
      </c>
      <c r="I149" s="115">
        <v>0</v>
      </c>
    </row>
    <row r="150" spans="1:9" ht="15.75" thickTop="1" x14ac:dyDescent="0.25">
      <c r="A150" s="402"/>
      <c r="B150" s="283"/>
      <c r="C150" s="405"/>
      <c r="D150" s="283"/>
      <c r="E150" s="413"/>
      <c r="F150" s="292"/>
      <c r="G150" s="82" t="s">
        <v>78</v>
      </c>
      <c r="H150" s="116">
        <v>0</v>
      </c>
      <c r="I150" s="117">
        <v>0</v>
      </c>
    </row>
    <row r="151" spans="1:9" ht="15.75" thickBot="1" x14ac:dyDescent="0.3">
      <c r="A151" s="402"/>
      <c r="B151" s="283"/>
      <c r="C151" s="405"/>
      <c r="D151" s="283"/>
      <c r="E151" s="412" t="s">
        <v>77</v>
      </c>
      <c r="F151" s="292"/>
      <c r="G151" s="114" t="s">
        <v>76</v>
      </c>
      <c r="H151" s="63">
        <v>7</v>
      </c>
      <c r="I151" s="115">
        <v>0.28000000000000003</v>
      </c>
    </row>
    <row r="152" spans="1:9" ht="15.75" thickTop="1" x14ac:dyDescent="0.25">
      <c r="A152" s="402"/>
      <c r="B152" s="283"/>
      <c r="C152" s="405"/>
      <c r="D152" s="283"/>
      <c r="E152" s="405"/>
      <c r="F152" s="292"/>
      <c r="G152" s="82" t="s">
        <v>75</v>
      </c>
      <c r="H152" s="116">
        <v>7</v>
      </c>
      <c r="I152" s="117">
        <v>0.28000000000000003</v>
      </c>
    </row>
    <row r="153" spans="1:9" x14ac:dyDescent="0.25">
      <c r="A153" s="402"/>
      <c r="B153" s="283"/>
      <c r="C153" s="405"/>
      <c r="D153" s="283"/>
      <c r="E153" s="412" t="s">
        <v>74</v>
      </c>
      <c r="F153" s="292"/>
      <c r="G153" s="114" t="s">
        <v>73</v>
      </c>
      <c r="H153" s="63">
        <v>0</v>
      </c>
      <c r="I153" s="115">
        <v>0</v>
      </c>
    </row>
    <row r="154" spans="1:9" x14ac:dyDescent="0.25">
      <c r="A154" s="402"/>
      <c r="B154" s="283"/>
      <c r="C154" s="405"/>
      <c r="D154" s="283"/>
      <c r="E154" s="405"/>
      <c r="F154" s="292"/>
      <c r="G154" s="114" t="s">
        <v>72</v>
      </c>
      <c r="H154" s="63">
        <v>2</v>
      </c>
      <c r="I154" s="115">
        <v>0.02</v>
      </c>
    </row>
    <row r="155" spans="1:9" x14ac:dyDescent="0.25">
      <c r="A155" s="402"/>
      <c r="B155" s="283"/>
      <c r="C155" s="405"/>
      <c r="D155" s="283"/>
      <c r="E155" s="405"/>
      <c r="F155" s="292"/>
      <c r="G155" s="114" t="s">
        <v>71</v>
      </c>
      <c r="H155" s="63">
        <v>5</v>
      </c>
      <c r="I155" s="115">
        <v>0.39</v>
      </c>
    </row>
    <row r="156" spans="1:9" ht="15.75" thickBot="1" x14ac:dyDescent="0.3">
      <c r="A156" s="402"/>
      <c r="B156" s="283"/>
      <c r="C156" s="405"/>
      <c r="D156" s="283"/>
      <c r="E156" s="405"/>
      <c r="F156" s="292"/>
      <c r="G156" s="114" t="s">
        <v>70</v>
      </c>
      <c r="H156" s="63">
        <v>0</v>
      </c>
      <c r="I156" s="115">
        <v>0</v>
      </c>
    </row>
    <row r="157" spans="1:9" ht="16.5" thickTop="1" thickBot="1" x14ac:dyDescent="0.3">
      <c r="A157" s="402"/>
      <c r="B157" s="283"/>
      <c r="C157" s="405"/>
      <c r="D157" s="283"/>
      <c r="E157" s="407"/>
      <c r="F157" s="292"/>
      <c r="G157" s="82" t="s">
        <v>69</v>
      </c>
      <c r="H157" s="116">
        <v>7</v>
      </c>
      <c r="I157" s="117">
        <v>0.41</v>
      </c>
    </row>
    <row r="158" spans="1:9" ht="16.5" thickTop="1" thickBot="1" x14ac:dyDescent="0.3">
      <c r="A158" s="402"/>
      <c r="B158" s="283"/>
      <c r="C158" s="406"/>
      <c r="D158" s="283"/>
      <c r="E158" s="408" t="s">
        <v>68</v>
      </c>
      <c r="F158" s="408"/>
      <c r="G158" s="408"/>
      <c r="H158" s="118">
        <v>8011</v>
      </c>
      <c r="I158" s="117">
        <v>1096.6300000000001</v>
      </c>
    </row>
    <row r="159" spans="1:9" ht="16.5" thickTop="1" thickBot="1" x14ac:dyDescent="0.3">
      <c r="A159" s="403"/>
      <c r="B159" s="283"/>
      <c r="C159" s="409" t="s">
        <v>67</v>
      </c>
      <c r="D159" s="409"/>
      <c r="E159" s="409"/>
      <c r="F159" s="409"/>
      <c r="G159" s="409"/>
      <c r="H159" s="119">
        <v>12156</v>
      </c>
      <c r="I159" s="120">
        <v>3257.94</v>
      </c>
    </row>
    <row r="160" spans="1:9" ht="15.75" thickTop="1" x14ac:dyDescent="0.25">
      <c r="A160" s="401" t="s">
        <v>51</v>
      </c>
      <c r="B160" s="283"/>
      <c r="C160" s="404" t="s">
        <v>50</v>
      </c>
      <c r="D160" s="283"/>
      <c r="E160" s="404" t="s">
        <v>66</v>
      </c>
      <c r="F160" s="292"/>
      <c r="G160" s="114" t="s">
        <v>65</v>
      </c>
      <c r="H160" s="63">
        <v>1</v>
      </c>
      <c r="I160" s="115">
        <v>0.38</v>
      </c>
    </row>
    <row r="161" spans="1:9" x14ac:dyDescent="0.25">
      <c r="A161" s="402"/>
      <c r="B161" s="283"/>
      <c r="C161" s="405"/>
      <c r="D161" s="283"/>
      <c r="E161" s="405"/>
      <c r="F161" s="292"/>
      <c r="G161" s="114" t="s">
        <v>64</v>
      </c>
      <c r="H161" s="63">
        <v>0</v>
      </c>
      <c r="I161" s="115">
        <v>0</v>
      </c>
    </row>
    <row r="162" spans="1:9" x14ac:dyDescent="0.25">
      <c r="A162" s="402"/>
      <c r="B162" s="283"/>
      <c r="C162" s="405"/>
      <c r="D162" s="283"/>
      <c r="E162" s="405"/>
      <c r="F162" s="292"/>
      <c r="G162" s="114" t="s">
        <v>63</v>
      </c>
      <c r="H162" s="63">
        <v>0</v>
      </c>
      <c r="I162" s="115">
        <v>0</v>
      </c>
    </row>
    <row r="163" spans="1:9" x14ac:dyDescent="0.25">
      <c r="A163" s="402"/>
      <c r="B163" s="283"/>
      <c r="C163" s="405"/>
      <c r="D163" s="283"/>
      <c r="E163" s="405"/>
      <c r="F163" s="292"/>
      <c r="G163" s="114" t="s">
        <v>62</v>
      </c>
      <c r="H163" s="63">
        <v>0</v>
      </c>
      <c r="I163" s="115">
        <v>0</v>
      </c>
    </row>
    <row r="164" spans="1:9" x14ac:dyDescent="0.25">
      <c r="A164" s="402"/>
      <c r="B164" s="283"/>
      <c r="C164" s="405"/>
      <c r="D164" s="283"/>
      <c r="E164" s="405"/>
      <c r="F164" s="292"/>
      <c r="G164" s="114" t="s">
        <v>61</v>
      </c>
      <c r="H164" s="63">
        <v>0</v>
      </c>
      <c r="I164" s="115">
        <v>0</v>
      </c>
    </row>
    <row r="165" spans="1:9" x14ac:dyDescent="0.25">
      <c r="A165" s="402"/>
      <c r="B165" s="283"/>
      <c r="C165" s="405"/>
      <c r="D165" s="283"/>
      <c r="E165" s="405"/>
      <c r="F165" s="292"/>
      <c r="G165" s="114" t="s">
        <v>60</v>
      </c>
      <c r="H165" s="63">
        <v>0</v>
      </c>
      <c r="I165" s="115">
        <v>0</v>
      </c>
    </row>
    <row r="166" spans="1:9" x14ac:dyDescent="0.25">
      <c r="A166" s="402"/>
      <c r="B166" s="283"/>
      <c r="C166" s="405"/>
      <c r="D166" s="283"/>
      <c r="E166" s="405"/>
      <c r="F166" s="292"/>
      <c r="G166" s="114" t="s">
        <v>59</v>
      </c>
      <c r="H166" s="63">
        <v>0</v>
      </c>
      <c r="I166" s="115">
        <v>0</v>
      </c>
    </row>
    <row r="167" spans="1:9" x14ac:dyDescent="0.25">
      <c r="A167" s="402"/>
      <c r="B167" s="283"/>
      <c r="C167" s="405"/>
      <c r="D167" s="283"/>
      <c r="E167" s="405"/>
      <c r="F167" s="292"/>
      <c r="G167" s="114" t="s">
        <v>58</v>
      </c>
      <c r="H167" s="63">
        <v>0</v>
      </c>
      <c r="I167" s="115">
        <v>0</v>
      </c>
    </row>
    <row r="168" spans="1:9" x14ac:dyDescent="0.25">
      <c r="A168" s="402"/>
      <c r="B168" s="283"/>
      <c r="C168" s="405"/>
      <c r="D168" s="283"/>
      <c r="E168" s="405"/>
      <c r="F168" s="292"/>
      <c r="G168" s="114" t="s">
        <v>57</v>
      </c>
      <c r="H168" s="63">
        <v>0</v>
      </c>
      <c r="I168" s="115">
        <v>0</v>
      </c>
    </row>
    <row r="169" spans="1:9" x14ac:dyDescent="0.25">
      <c r="A169" s="402"/>
      <c r="B169" s="283"/>
      <c r="C169" s="405"/>
      <c r="D169" s="283"/>
      <c r="E169" s="405"/>
      <c r="F169" s="292"/>
      <c r="G169" s="114" t="s">
        <v>56</v>
      </c>
      <c r="H169" s="63">
        <v>32</v>
      </c>
      <c r="I169" s="115">
        <v>1537.13</v>
      </c>
    </row>
    <row r="170" spans="1:9" x14ac:dyDescent="0.25">
      <c r="A170" s="402"/>
      <c r="B170" s="283"/>
      <c r="C170" s="405"/>
      <c r="D170" s="283"/>
      <c r="E170" s="405"/>
      <c r="F170" s="292"/>
      <c r="G170" s="114" t="s">
        <v>55</v>
      </c>
      <c r="H170" s="63">
        <v>0</v>
      </c>
      <c r="I170" s="115">
        <v>0</v>
      </c>
    </row>
    <row r="171" spans="1:9" x14ac:dyDescent="0.25">
      <c r="A171" s="402"/>
      <c r="B171" s="283"/>
      <c r="C171" s="405"/>
      <c r="D171" s="283"/>
      <c r="E171" s="405"/>
      <c r="F171" s="292"/>
      <c r="G171" s="114" t="s">
        <v>492</v>
      </c>
      <c r="H171" s="63">
        <v>0</v>
      </c>
      <c r="I171" s="115">
        <v>0</v>
      </c>
    </row>
    <row r="172" spans="1:9" x14ac:dyDescent="0.25">
      <c r="A172" s="402"/>
      <c r="B172" s="283"/>
      <c r="C172" s="405"/>
      <c r="D172" s="283"/>
      <c r="E172" s="405"/>
      <c r="F172" s="292"/>
      <c r="G172" s="114" t="s">
        <v>54</v>
      </c>
      <c r="H172" s="63">
        <v>3</v>
      </c>
      <c r="I172" s="115">
        <v>81.739999999999995</v>
      </c>
    </row>
    <row r="173" spans="1:9" ht="15.75" thickBot="1" x14ac:dyDescent="0.3">
      <c r="A173" s="402"/>
      <c r="B173" s="283"/>
      <c r="C173" s="405"/>
      <c r="D173" s="283"/>
      <c r="E173" s="405"/>
      <c r="F173" s="292"/>
      <c r="G173" s="114" t="s">
        <v>53</v>
      </c>
      <c r="H173" s="63">
        <v>0</v>
      </c>
      <c r="I173" s="115">
        <v>0</v>
      </c>
    </row>
    <row r="174" spans="1:9" ht="15.75" thickTop="1" x14ac:dyDescent="0.25">
      <c r="A174" s="402"/>
      <c r="B174" s="283"/>
      <c r="C174" s="405"/>
      <c r="D174" s="283"/>
      <c r="E174" s="413"/>
      <c r="F174" s="292"/>
      <c r="G174" s="82" t="s">
        <v>52</v>
      </c>
      <c r="H174" s="116">
        <v>34</v>
      </c>
      <c r="I174" s="117">
        <v>1619.25</v>
      </c>
    </row>
    <row r="175" spans="1:9" x14ac:dyDescent="0.25">
      <c r="A175" s="402"/>
      <c r="B175" s="283"/>
      <c r="C175" s="405"/>
      <c r="D175" s="283"/>
      <c r="E175" s="412" t="s">
        <v>49</v>
      </c>
      <c r="F175" s="292"/>
      <c r="G175" s="114" t="s">
        <v>48</v>
      </c>
      <c r="H175" s="63">
        <v>0</v>
      </c>
      <c r="I175" s="115">
        <v>0</v>
      </c>
    </row>
    <row r="176" spans="1:9" x14ac:dyDescent="0.25">
      <c r="A176" s="402"/>
      <c r="B176" s="283"/>
      <c r="C176" s="405"/>
      <c r="D176" s="283"/>
      <c r="E176" s="405"/>
      <c r="F176" s="292"/>
      <c r="G176" s="114" t="s">
        <v>47</v>
      </c>
      <c r="H176" s="63">
        <v>309</v>
      </c>
      <c r="I176" s="115">
        <v>44.5</v>
      </c>
    </row>
    <row r="177" spans="1:9" ht="15.75" thickBot="1" x14ac:dyDescent="0.3">
      <c r="A177" s="402"/>
      <c r="B177" s="283"/>
      <c r="C177" s="405"/>
      <c r="D177" s="283"/>
      <c r="E177" s="405"/>
      <c r="F177" s="292"/>
      <c r="G177" s="114" t="s">
        <v>46</v>
      </c>
      <c r="H177" s="63">
        <v>7</v>
      </c>
      <c r="I177" s="115">
        <v>1.01</v>
      </c>
    </row>
    <row r="178" spans="1:9" ht="16.5" thickTop="1" thickBot="1" x14ac:dyDescent="0.3">
      <c r="A178" s="402"/>
      <c r="B178" s="283"/>
      <c r="C178" s="405"/>
      <c r="D178" s="283"/>
      <c r="E178" s="407"/>
      <c r="F178" s="292"/>
      <c r="G178" s="82" t="s">
        <v>45</v>
      </c>
      <c r="H178" s="118">
        <v>314</v>
      </c>
      <c r="I178" s="117">
        <v>45.51</v>
      </c>
    </row>
    <row r="179" spans="1:9" ht="16.5" thickTop="1" thickBot="1" x14ac:dyDescent="0.3">
      <c r="A179" s="402"/>
      <c r="B179" s="283"/>
      <c r="C179" s="406"/>
      <c r="D179" s="283"/>
      <c r="E179" s="408" t="s">
        <v>44</v>
      </c>
      <c r="F179" s="408"/>
      <c r="G179" s="408"/>
      <c r="H179" s="118">
        <v>345</v>
      </c>
      <c r="I179" s="117">
        <v>1664.76</v>
      </c>
    </row>
    <row r="180" spans="1:9" ht="16.5" thickTop="1" thickBot="1" x14ac:dyDescent="0.3">
      <c r="A180" s="403"/>
      <c r="B180" s="283"/>
      <c r="C180" s="409" t="s">
        <v>43</v>
      </c>
      <c r="D180" s="409"/>
      <c r="E180" s="409"/>
      <c r="F180" s="409"/>
      <c r="G180" s="409"/>
      <c r="H180" s="119">
        <v>345</v>
      </c>
      <c r="I180" s="120">
        <v>1664.76</v>
      </c>
    </row>
    <row r="181" spans="1:9" ht="15.75" thickTop="1" x14ac:dyDescent="0.25">
      <c r="A181" s="401" t="s">
        <v>42</v>
      </c>
      <c r="B181" s="283"/>
      <c r="C181" s="404" t="s">
        <v>42</v>
      </c>
      <c r="D181" s="283"/>
      <c r="E181" s="404" t="s">
        <v>42</v>
      </c>
      <c r="F181" s="292"/>
      <c r="G181" s="114" t="s">
        <v>41</v>
      </c>
      <c r="H181" s="63">
        <v>1</v>
      </c>
      <c r="I181" s="115">
        <v>0.01</v>
      </c>
    </row>
    <row r="182" spans="1:9" x14ac:dyDescent="0.25">
      <c r="A182" s="402"/>
      <c r="B182" s="283"/>
      <c r="C182" s="405"/>
      <c r="D182" s="283"/>
      <c r="E182" s="405"/>
      <c r="F182" s="292"/>
      <c r="G182" s="114" t="s">
        <v>40</v>
      </c>
      <c r="H182" s="63">
        <v>0</v>
      </c>
      <c r="I182" s="115">
        <v>0</v>
      </c>
    </row>
    <row r="183" spans="1:9" x14ac:dyDescent="0.25">
      <c r="A183" s="402"/>
      <c r="B183" s="283"/>
      <c r="C183" s="405"/>
      <c r="D183" s="283"/>
      <c r="E183" s="405"/>
      <c r="F183" s="292"/>
      <c r="G183" s="114" t="s">
        <v>39</v>
      </c>
      <c r="H183" s="63">
        <v>0</v>
      </c>
      <c r="I183" s="115">
        <v>0</v>
      </c>
    </row>
    <row r="184" spans="1:9" x14ac:dyDescent="0.25">
      <c r="A184" s="402"/>
      <c r="B184" s="283"/>
      <c r="C184" s="405"/>
      <c r="D184" s="283"/>
      <c r="E184" s="405"/>
      <c r="F184" s="292"/>
      <c r="G184" s="114" t="s">
        <v>38</v>
      </c>
      <c r="H184" s="63">
        <v>0</v>
      </c>
      <c r="I184" s="115">
        <v>0</v>
      </c>
    </row>
    <row r="185" spans="1:9" x14ac:dyDescent="0.25">
      <c r="A185" s="402"/>
      <c r="B185" s="283"/>
      <c r="C185" s="405"/>
      <c r="D185" s="283"/>
      <c r="E185" s="405"/>
      <c r="F185" s="292"/>
      <c r="G185" s="114" t="s">
        <v>37</v>
      </c>
      <c r="H185" s="63">
        <v>0</v>
      </c>
      <c r="I185" s="115">
        <v>0</v>
      </c>
    </row>
    <row r="186" spans="1:9" ht="15.75" thickBot="1" x14ac:dyDescent="0.3">
      <c r="A186" s="402"/>
      <c r="B186" s="283"/>
      <c r="C186" s="405"/>
      <c r="D186" s="283"/>
      <c r="E186" s="405"/>
      <c r="F186" s="292"/>
      <c r="G186" s="114" t="s">
        <v>36</v>
      </c>
      <c r="H186" s="63">
        <v>0</v>
      </c>
      <c r="I186" s="115">
        <v>0</v>
      </c>
    </row>
    <row r="187" spans="1:9" ht="16.5" thickTop="1" thickBot="1" x14ac:dyDescent="0.3">
      <c r="A187" s="402"/>
      <c r="B187" s="283"/>
      <c r="C187" s="405"/>
      <c r="D187" s="283"/>
      <c r="E187" s="407"/>
      <c r="F187" s="292"/>
      <c r="G187" s="82" t="s">
        <v>35</v>
      </c>
      <c r="H187" s="118">
        <v>1</v>
      </c>
      <c r="I187" s="117">
        <v>0.01</v>
      </c>
    </row>
    <row r="188" spans="1:9" ht="16.5" thickTop="1" thickBot="1" x14ac:dyDescent="0.3">
      <c r="A188" s="402"/>
      <c r="B188" s="283"/>
      <c r="C188" s="406"/>
      <c r="D188" s="283"/>
      <c r="E188" s="408" t="s">
        <v>35</v>
      </c>
      <c r="F188" s="408"/>
      <c r="G188" s="408"/>
      <c r="H188" s="118">
        <v>1</v>
      </c>
      <c r="I188" s="117">
        <v>0.01</v>
      </c>
    </row>
    <row r="189" spans="1:9" ht="16.5" thickTop="1" thickBot="1" x14ac:dyDescent="0.3">
      <c r="A189" s="403"/>
      <c r="B189" s="283"/>
      <c r="C189" s="409" t="s">
        <v>35</v>
      </c>
      <c r="D189" s="409"/>
      <c r="E189" s="409"/>
      <c r="F189" s="409"/>
      <c r="G189" s="409"/>
      <c r="H189" s="119">
        <v>1</v>
      </c>
      <c r="I189" s="120">
        <v>0.01</v>
      </c>
    </row>
    <row r="190" spans="1:9" ht="15.75" thickTop="1" x14ac:dyDescent="0.25">
      <c r="A190" s="401" t="s">
        <v>34</v>
      </c>
      <c r="B190" s="283"/>
      <c r="C190" s="404" t="s">
        <v>34</v>
      </c>
      <c r="D190" s="283"/>
      <c r="E190" s="404" t="s">
        <v>34</v>
      </c>
      <c r="F190" s="292"/>
      <c r="G190" s="114" t="s">
        <v>33</v>
      </c>
      <c r="H190" s="63">
        <v>2</v>
      </c>
      <c r="I190" s="115">
        <v>0.3</v>
      </c>
    </row>
    <row r="191" spans="1:9" ht="15.75" thickBot="1" x14ac:dyDescent="0.3">
      <c r="A191" s="402"/>
      <c r="B191" s="283"/>
      <c r="C191" s="405"/>
      <c r="D191" s="283"/>
      <c r="E191" s="405"/>
      <c r="F191" s="292"/>
      <c r="G191" s="114" t="s">
        <v>32</v>
      </c>
      <c r="H191" s="63">
        <v>0</v>
      </c>
      <c r="I191" s="115">
        <v>0</v>
      </c>
    </row>
    <row r="192" spans="1:9" ht="16.5" thickTop="1" thickBot="1" x14ac:dyDescent="0.3">
      <c r="A192" s="402"/>
      <c r="B192" s="283"/>
      <c r="C192" s="405"/>
      <c r="D192" s="283"/>
      <c r="E192" s="407"/>
      <c r="F192" s="292"/>
      <c r="G192" s="82" t="s">
        <v>31</v>
      </c>
      <c r="H192" s="118">
        <v>2</v>
      </c>
      <c r="I192" s="117">
        <v>0.3</v>
      </c>
    </row>
    <row r="193" spans="1:9" ht="16.5" thickTop="1" thickBot="1" x14ac:dyDescent="0.3">
      <c r="A193" s="402"/>
      <c r="B193" s="283"/>
      <c r="C193" s="406"/>
      <c r="D193" s="283"/>
      <c r="E193" s="408" t="s">
        <v>31</v>
      </c>
      <c r="F193" s="408"/>
      <c r="G193" s="408"/>
      <c r="H193" s="118">
        <v>2</v>
      </c>
      <c r="I193" s="117">
        <v>0.3</v>
      </c>
    </row>
    <row r="194" spans="1:9" ht="16.5" thickTop="1" thickBot="1" x14ac:dyDescent="0.3">
      <c r="A194" s="416"/>
      <c r="B194" s="283"/>
      <c r="C194" s="417" t="s">
        <v>31</v>
      </c>
      <c r="D194" s="417"/>
      <c r="E194" s="417"/>
      <c r="F194" s="417"/>
      <c r="G194" s="417"/>
      <c r="H194" s="118">
        <v>2</v>
      </c>
      <c r="I194" s="117">
        <v>0.3</v>
      </c>
    </row>
    <row r="195" spans="1: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4923.01</v>
      </c>
    </row>
  </sheetData>
  <sheetProtection password="C43B" sheet="1" objects="1" scenarios="1"/>
  <mergeCells count="56"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A3:A4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E179:G179"/>
    <mergeCell ref="C180:G180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95:G195"/>
    <mergeCell ref="A1:I1"/>
    <mergeCell ref="A190:A194"/>
    <mergeCell ref="C190:C193"/>
    <mergeCell ref="E190:E192"/>
    <mergeCell ref="E193:G193"/>
    <mergeCell ref="C194:G194"/>
    <mergeCell ref="A181:A189"/>
    <mergeCell ref="C181:C188"/>
    <mergeCell ref="E181:E187"/>
    <mergeCell ref="E188:G188"/>
    <mergeCell ref="C189:G189"/>
    <mergeCell ref="A160:A180"/>
    <mergeCell ref="C160:C179"/>
    <mergeCell ref="E160:E174"/>
    <mergeCell ref="E175:E178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0" customWidth="1"/>
    <col min="2" max="2" width="0.5" style="321" customWidth="1"/>
    <col min="3" max="3" width="18.125" style="325" customWidth="1"/>
    <col min="4" max="4" width="0.5" style="322" customWidth="1"/>
    <col min="5" max="5" width="26.875" style="325" customWidth="1"/>
    <col min="6" max="6" width="0.5" style="323" customWidth="1"/>
    <col min="7" max="7" width="55" style="326" bestFit="1" customWidth="1"/>
    <col min="8" max="8" width="15.625" style="327" customWidth="1"/>
    <col min="9" max="9" width="15.625" style="328" customWidth="1"/>
    <col min="10" max="17" width="15.625" style="320" customWidth="1"/>
    <col min="18" max="18" width="15.125" style="320" bestFit="1" customWidth="1"/>
    <col min="19" max="19" width="14.375" style="320" bestFit="1" customWidth="1"/>
    <col min="20" max="16384" width="9" style="320"/>
  </cols>
  <sheetData>
    <row r="1" spans="1:19" x14ac:dyDescent="0.25">
      <c r="A1" s="382" t="s">
        <v>573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4"/>
      <c r="C2" s="112"/>
      <c r="D2" s="284"/>
      <c r="E2" s="112"/>
      <c r="F2" s="290"/>
      <c r="G2" s="112"/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1:19" x14ac:dyDescent="0.25">
      <c r="A3" s="420" t="s">
        <v>223</v>
      </c>
      <c r="B3" s="285"/>
      <c r="C3" s="418" t="s">
        <v>222</v>
      </c>
      <c r="D3" s="287"/>
      <c r="E3" s="418" t="s">
        <v>221</v>
      </c>
      <c r="F3" s="291"/>
      <c r="G3" s="420" t="s">
        <v>220</v>
      </c>
      <c r="H3" s="414" t="s">
        <v>534</v>
      </c>
      <c r="I3" s="415"/>
      <c r="J3" s="414" t="s">
        <v>535</v>
      </c>
      <c r="K3" s="415"/>
      <c r="L3" s="414" t="s">
        <v>536</v>
      </c>
      <c r="M3" s="415"/>
      <c r="N3" s="414" t="s">
        <v>537</v>
      </c>
      <c r="O3" s="415"/>
      <c r="P3" s="414" t="s">
        <v>538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2581</v>
      </c>
      <c r="I5" s="115">
        <v>461.79</v>
      </c>
      <c r="J5" s="63">
        <v>1251</v>
      </c>
      <c r="K5" s="115">
        <v>178.41</v>
      </c>
      <c r="L5" s="63">
        <v>714</v>
      </c>
      <c r="M5" s="115">
        <v>243.42</v>
      </c>
      <c r="N5" s="63">
        <v>1633</v>
      </c>
      <c r="O5" s="115">
        <v>1074.8499999999999</v>
      </c>
      <c r="P5" s="63">
        <v>1337</v>
      </c>
      <c r="Q5" s="115">
        <v>7219.62</v>
      </c>
      <c r="R5" s="63">
        <f t="shared" ref="R5:S9" si="0">+H5+J5+L5+N5+P5</f>
        <v>7516</v>
      </c>
      <c r="S5" s="115">
        <f t="shared" si="0"/>
        <v>9178.09</v>
      </c>
    </row>
    <row r="6" spans="1:19" x14ac:dyDescent="0.25">
      <c r="A6" s="402"/>
      <c r="B6" s="289"/>
      <c r="C6" s="405"/>
      <c r="D6" s="289"/>
      <c r="E6" s="405"/>
      <c r="G6" s="114" t="s">
        <v>215</v>
      </c>
      <c r="H6" s="63">
        <v>233</v>
      </c>
      <c r="I6" s="115">
        <v>135.32</v>
      </c>
      <c r="J6" s="63">
        <v>72</v>
      </c>
      <c r="K6" s="115">
        <v>25.87</v>
      </c>
      <c r="L6" s="63">
        <v>43</v>
      </c>
      <c r="M6" s="115">
        <v>81.72</v>
      </c>
      <c r="N6" s="63">
        <v>19</v>
      </c>
      <c r="O6" s="115">
        <v>48.09</v>
      </c>
      <c r="P6" s="63">
        <v>142</v>
      </c>
      <c r="Q6" s="115">
        <v>242.83</v>
      </c>
      <c r="R6" s="63">
        <f t="shared" si="0"/>
        <v>509</v>
      </c>
      <c r="S6" s="115">
        <f t="shared" si="0"/>
        <v>533.83000000000004</v>
      </c>
    </row>
    <row r="7" spans="1:19" x14ac:dyDescent="0.25">
      <c r="A7" s="402"/>
      <c r="B7" s="289"/>
      <c r="C7" s="405"/>
      <c r="D7" s="289"/>
      <c r="E7" s="405"/>
      <c r="G7" s="114" t="s">
        <v>214</v>
      </c>
      <c r="H7" s="63">
        <v>1</v>
      </c>
      <c r="I7" s="115">
        <v>0.06</v>
      </c>
      <c r="J7" s="63">
        <v>0</v>
      </c>
      <c r="K7" s="115">
        <v>0</v>
      </c>
      <c r="L7" s="63">
        <v>0</v>
      </c>
      <c r="M7" s="115">
        <v>0</v>
      </c>
      <c r="N7" s="63">
        <v>3</v>
      </c>
      <c r="O7" s="115">
        <v>0.33</v>
      </c>
      <c r="P7" s="63">
        <v>1</v>
      </c>
      <c r="Q7" s="115">
        <v>1.57</v>
      </c>
      <c r="R7" s="63">
        <f t="shared" si="0"/>
        <v>5</v>
      </c>
      <c r="S7" s="115">
        <f t="shared" si="0"/>
        <v>1.96</v>
      </c>
    </row>
    <row r="8" spans="1:19" x14ac:dyDescent="0.25">
      <c r="A8" s="402"/>
      <c r="B8" s="289"/>
      <c r="C8" s="405"/>
      <c r="D8" s="289"/>
      <c r="E8" s="405"/>
      <c r="G8" s="114" t="s">
        <v>213</v>
      </c>
      <c r="H8" s="63">
        <v>48</v>
      </c>
      <c r="I8" s="115">
        <v>11.48</v>
      </c>
      <c r="J8" s="63">
        <v>10</v>
      </c>
      <c r="K8" s="115">
        <v>0.99</v>
      </c>
      <c r="L8" s="63">
        <v>6</v>
      </c>
      <c r="M8" s="115">
        <v>73.06</v>
      </c>
      <c r="N8" s="63">
        <v>12</v>
      </c>
      <c r="O8" s="115">
        <v>98.61</v>
      </c>
      <c r="P8" s="63">
        <v>211</v>
      </c>
      <c r="Q8" s="115">
        <v>724.9</v>
      </c>
      <c r="R8" s="63">
        <f t="shared" si="0"/>
        <v>287</v>
      </c>
      <c r="S8" s="115">
        <f t="shared" si="0"/>
        <v>909.04</v>
      </c>
    </row>
    <row r="9" spans="1:19" ht="15.75" thickBot="1" x14ac:dyDescent="0.3">
      <c r="A9" s="402"/>
      <c r="B9" s="289"/>
      <c r="C9" s="405"/>
      <c r="D9" s="289"/>
      <c r="E9" s="405"/>
      <c r="G9" s="114" t="s">
        <v>212</v>
      </c>
      <c r="H9" s="63">
        <v>298</v>
      </c>
      <c r="I9" s="115">
        <v>83.08</v>
      </c>
      <c r="J9" s="63">
        <v>221</v>
      </c>
      <c r="K9" s="115">
        <v>30</v>
      </c>
      <c r="L9" s="63">
        <v>98</v>
      </c>
      <c r="M9" s="115">
        <v>25.38</v>
      </c>
      <c r="N9" s="63">
        <v>240</v>
      </c>
      <c r="O9" s="115">
        <v>190.29</v>
      </c>
      <c r="P9" s="63">
        <v>104</v>
      </c>
      <c r="Q9" s="115">
        <v>146.91</v>
      </c>
      <c r="R9" s="63">
        <f t="shared" si="0"/>
        <v>961</v>
      </c>
      <c r="S9" s="115">
        <f t="shared" si="0"/>
        <v>475.65999999999997</v>
      </c>
    </row>
    <row r="10" spans="1:19" ht="15.75" thickTop="1" x14ac:dyDescent="0.25">
      <c r="A10" s="402"/>
      <c r="B10" s="289"/>
      <c r="C10" s="405"/>
      <c r="D10" s="289"/>
      <c r="E10" s="413"/>
      <c r="F10" s="292"/>
      <c r="G10" s="82" t="s">
        <v>211</v>
      </c>
      <c r="H10" s="116">
        <v>3046</v>
      </c>
      <c r="I10" s="117">
        <v>691.73</v>
      </c>
      <c r="J10" s="116">
        <v>1517</v>
      </c>
      <c r="K10" s="117">
        <v>235.27</v>
      </c>
      <c r="L10" s="116">
        <v>846</v>
      </c>
      <c r="M10" s="117">
        <v>423.58</v>
      </c>
      <c r="N10" s="116">
        <v>1869</v>
      </c>
      <c r="O10" s="117">
        <v>1412.17</v>
      </c>
      <c r="P10" s="116">
        <v>1398</v>
      </c>
      <c r="Q10" s="117">
        <v>8335.83</v>
      </c>
      <c r="R10" s="116">
        <f>+H10+J10+L10+N10+P10</f>
        <v>8676</v>
      </c>
      <c r="S10" s="117">
        <f>SUM(S5:S9)</f>
        <v>11098.579999999998</v>
      </c>
    </row>
    <row r="11" spans="1:19" ht="15" customHeight="1" x14ac:dyDescent="0.25">
      <c r="A11" s="402"/>
      <c r="B11" s="289"/>
      <c r="C11" s="405"/>
      <c r="D11" s="283"/>
      <c r="E11" s="412" t="s">
        <v>210</v>
      </c>
      <c r="F11" s="292"/>
      <c r="G11" s="114" t="s">
        <v>209</v>
      </c>
      <c r="H11" s="63">
        <v>16</v>
      </c>
      <c r="I11" s="115">
        <v>3.92</v>
      </c>
      <c r="J11" s="63">
        <v>1</v>
      </c>
      <c r="K11" s="115">
        <v>0.08</v>
      </c>
      <c r="L11" s="63">
        <v>2</v>
      </c>
      <c r="M11" s="115">
        <v>2.72</v>
      </c>
      <c r="N11" s="63">
        <v>41</v>
      </c>
      <c r="O11" s="115">
        <v>558.42999999999995</v>
      </c>
      <c r="P11" s="63">
        <v>1680</v>
      </c>
      <c r="Q11" s="115">
        <v>4461.53</v>
      </c>
      <c r="R11" s="63">
        <f t="shared" ref="R11:S18" si="1">+H11+J11+L11+N11+P11</f>
        <v>1740</v>
      </c>
      <c r="S11" s="115">
        <f t="shared" si="1"/>
        <v>5026.6799999999994</v>
      </c>
    </row>
    <row r="12" spans="1:19" x14ac:dyDescent="0.25">
      <c r="A12" s="402"/>
      <c r="B12" s="289"/>
      <c r="C12" s="405"/>
      <c r="D12" s="283"/>
      <c r="E12" s="405"/>
      <c r="F12" s="292"/>
      <c r="G12" s="114" t="s">
        <v>208</v>
      </c>
      <c r="H12" s="63">
        <v>12599</v>
      </c>
      <c r="I12" s="115">
        <v>23534.33</v>
      </c>
      <c r="J12" s="63">
        <v>1509</v>
      </c>
      <c r="K12" s="115">
        <v>2643.85</v>
      </c>
      <c r="L12" s="63">
        <v>43</v>
      </c>
      <c r="M12" s="115">
        <v>93.67</v>
      </c>
      <c r="N12" s="63">
        <v>314</v>
      </c>
      <c r="O12" s="115">
        <v>14366.63</v>
      </c>
      <c r="P12" s="63">
        <v>707</v>
      </c>
      <c r="Q12" s="115">
        <v>923.41</v>
      </c>
      <c r="R12" s="63">
        <f t="shared" si="1"/>
        <v>15172</v>
      </c>
      <c r="S12" s="115">
        <f t="shared" si="1"/>
        <v>41561.89</v>
      </c>
    </row>
    <row r="13" spans="1:19" x14ac:dyDescent="0.25">
      <c r="A13" s="402"/>
      <c r="B13" s="289"/>
      <c r="C13" s="405"/>
      <c r="D13" s="283"/>
      <c r="E13" s="405"/>
      <c r="F13" s="292"/>
      <c r="G13" s="114" t="s">
        <v>207</v>
      </c>
      <c r="H13" s="63">
        <v>305</v>
      </c>
      <c r="I13" s="115">
        <v>181.78</v>
      </c>
      <c r="J13" s="63">
        <v>278</v>
      </c>
      <c r="K13" s="115">
        <v>134.15</v>
      </c>
      <c r="L13" s="63">
        <v>3</v>
      </c>
      <c r="M13" s="115">
        <v>0.91</v>
      </c>
      <c r="N13" s="63">
        <v>7</v>
      </c>
      <c r="O13" s="115">
        <v>13.12</v>
      </c>
      <c r="P13" s="63">
        <v>0</v>
      </c>
      <c r="Q13" s="115">
        <v>0</v>
      </c>
      <c r="R13" s="63">
        <f t="shared" si="1"/>
        <v>593</v>
      </c>
      <c r="S13" s="115">
        <f t="shared" si="1"/>
        <v>329.96000000000004</v>
      </c>
    </row>
    <row r="14" spans="1:19" x14ac:dyDescent="0.25">
      <c r="A14" s="402"/>
      <c r="B14" s="289"/>
      <c r="C14" s="405"/>
      <c r="D14" s="283"/>
      <c r="E14" s="405"/>
      <c r="F14" s="292"/>
      <c r="G14" s="114" t="s">
        <v>206</v>
      </c>
      <c r="H14" s="63">
        <v>19324</v>
      </c>
      <c r="I14" s="115">
        <v>38591.99</v>
      </c>
      <c r="J14" s="63">
        <v>3010</v>
      </c>
      <c r="K14" s="115">
        <v>3619.37</v>
      </c>
      <c r="L14" s="63">
        <v>7</v>
      </c>
      <c r="M14" s="115">
        <v>4.87</v>
      </c>
      <c r="N14" s="63">
        <v>84</v>
      </c>
      <c r="O14" s="115">
        <v>219.42</v>
      </c>
      <c r="P14" s="63">
        <v>6</v>
      </c>
      <c r="Q14" s="115">
        <v>3.04</v>
      </c>
      <c r="R14" s="63">
        <f t="shared" si="1"/>
        <v>22431</v>
      </c>
      <c r="S14" s="115">
        <f t="shared" si="1"/>
        <v>42438.69</v>
      </c>
    </row>
    <row r="15" spans="1:19" x14ac:dyDescent="0.25">
      <c r="A15" s="402"/>
      <c r="B15" s="289"/>
      <c r="C15" s="405"/>
      <c r="D15" s="283"/>
      <c r="E15" s="405"/>
      <c r="F15" s="292"/>
      <c r="G15" s="114" t="s">
        <v>205</v>
      </c>
      <c r="H15" s="63">
        <v>2508</v>
      </c>
      <c r="I15" s="115">
        <v>1145.69</v>
      </c>
      <c r="J15" s="63">
        <v>411</v>
      </c>
      <c r="K15" s="115">
        <v>558.65</v>
      </c>
      <c r="L15" s="63">
        <v>83</v>
      </c>
      <c r="M15" s="115">
        <v>329.69</v>
      </c>
      <c r="N15" s="63">
        <v>157</v>
      </c>
      <c r="O15" s="115">
        <v>1707.38</v>
      </c>
      <c r="P15" s="63">
        <v>16</v>
      </c>
      <c r="Q15" s="115">
        <v>21.03</v>
      </c>
      <c r="R15" s="63">
        <f t="shared" si="1"/>
        <v>3175</v>
      </c>
      <c r="S15" s="115">
        <f t="shared" si="1"/>
        <v>3762.4400000000005</v>
      </c>
    </row>
    <row r="16" spans="1:19" x14ac:dyDescent="0.25">
      <c r="A16" s="402"/>
      <c r="B16" s="289"/>
      <c r="C16" s="405"/>
      <c r="D16" s="283"/>
      <c r="E16" s="405"/>
      <c r="F16" s="292"/>
      <c r="G16" s="114" t="s">
        <v>204</v>
      </c>
      <c r="H16" s="63">
        <v>71</v>
      </c>
      <c r="I16" s="115">
        <v>489.34</v>
      </c>
      <c r="J16" s="63">
        <v>553</v>
      </c>
      <c r="K16" s="115">
        <v>1116.8</v>
      </c>
      <c r="L16" s="63">
        <v>561</v>
      </c>
      <c r="M16" s="115">
        <v>8840.33</v>
      </c>
      <c r="N16" s="63">
        <v>1219</v>
      </c>
      <c r="O16" s="115">
        <v>37639.17</v>
      </c>
      <c r="P16" s="63">
        <v>249</v>
      </c>
      <c r="Q16" s="115">
        <v>3758.79</v>
      </c>
      <c r="R16" s="63">
        <f t="shared" si="1"/>
        <v>2653</v>
      </c>
      <c r="S16" s="115">
        <f t="shared" si="1"/>
        <v>51844.43</v>
      </c>
    </row>
    <row r="17" spans="1:19" x14ac:dyDescent="0.25">
      <c r="A17" s="402"/>
      <c r="B17" s="289"/>
      <c r="C17" s="405"/>
      <c r="D17" s="283"/>
      <c r="E17" s="405"/>
      <c r="F17" s="292"/>
      <c r="G17" s="114" t="s">
        <v>203</v>
      </c>
      <c r="H17" s="63">
        <v>76</v>
      </c>
      <c r="I17" s="115">
        <v>187.81</v>
      </c>
      <c r="J17" s="63">
        <v>22</v>
      </c>
      <c r="K17" s="115">
        <v>138.96</v>
      </c>
      <c r="L17" s="63">
        <v>3</v>
      </c>
      <c r="M17" s="115">
        <v>35.950000000000003</v>
      </c>
      <c r="N17" s="63">
        <v>22</v>
      </c>
      <c r="O17" s="115">
        <v>137.18</v>
      </c>
      <c r="P17" s="63">
        <v>2</v>
      </c>
      <c r="Q17" s="115">
        <v>3.81</v>
      </c>
      <c r="R17" s="63">
        <f t="shared" si="1"/>
        <v>125</v>
      </c>
      <c r="S17" s="115">
        <f t="shared" si="1"/>
        <v>503.71</v>
      </c>
    </row>
    <row r="18" spans="1:19" ht="15.75" thickBot="1" x14ac:dyDescent="0.3">
      <c r="A18" s="402"/>
      <c r="B18" s="289"/>
      <c r="C18" s="405"/>
      <c r="D18" s="283"/>
      <c r="E18" s="405"/>
      <c r="F18" s="292"/>
      <c r="G18" s="114" t="s">
        <v>202</v>
      </c>
      <c r="H18" s="63">
        <v>518</v>
      </c>
      <c r="I18" s="115">
        <v>135.69</v>
      </c>
      <c r="J18" s="63">
        <v>216</v>
      </c>
      <c r="K18" s="115">
        <v>70.569999999999993</v>
      </c>
      <c r="L18" s="63">
        <v>54</v>
      </c>
      <c r="M18" s="115">
        <v>29.09</v>
      </c>
      <c r="N18" s="63">
        <v>63</v>
      </c>
      <c r="O18" s="115">
        <v>129.88</v>
      </c>
      <c r="P18" s="63">
        <v>324</v>
      </c>
      <c r="Q18" s="115">
        <v>277.72000000000003</v>
      </c>
      <c r="R18" s="63">
        <f t="shared" si="1"/>
        <v>1175</v>
      </c>
      <c r="S18" s="115">
        <f t="shared" si="1"/>
        <v>642.95000000000005</v>
      </c>
    </row>
    <row r="19" spans="1:19" ht="15.75" thickTop="1" x14ac:dyDescent="0.25">
      <c r="A19" s="402"/>
      <c r="B19" s="289"/>
      <c r="C19" s="405"/>
      <c r="D19" s="283"/>
      <c r="E19" s="413"/>
      <c r="F19" s="292"/>
      <c r="G19" s="82" t="s">
        <v>201</v>
      </c>
      <c r="H19" s="116">
        <v>29578</v>
      </c>
      <c r="I19" s="117">
        <v>64270.55</v>
      </c>
      <c r="J19" s="116">
        <v>5259</v>
      </c>
      <c r="K19" s="117">
        <v>8282.43</v>
      </c>
      <c r="L19" s="116">
        <v>722</v>
      </c>
      <c r="M19" s="117">
        <v>9337.23</v>
      </c>
      <c r="N19" s="116">
        <v>1801</v>
      </c>
      <c r="O19" s="117">
        <v>54771.21</v>
      </c>
      <c r="P19" s="116">
        <v>2318</v>
      </c>
      <c r="Q19" s="117">
        <v>9449.33</v>
      </c>
      <c r="R19" s="116">
        <f>+H19+J19+L19+N19+P19</f>
        <v>39678</v>
      </c>
      <c r="S19" s="117">
        <f>SUM(S11:S18)</f>
        <v>146110.75</v>
      </c>
    </row>
    <row r="20" spans="1:19" ht="15" customHeight="1" x14ac:dyDescent="0.25">
      <c r="A20" s="402"/>
      <c r="B20" s="289"/>
      <c r="C20" s="405"/>
      <c r="D20" s="283"/>
      <c r="E20" s="412" t="s">
        <v>200</v>
      </c>
      <c r="F20" s="292"/>
      <c r="G20" s="114" t="s">
        <v>199</v>
      </c>
      <c r="H20" s="63">
        <v>344</v>
      </c>
      <c r="I20" s="115">
        <v>124.75</v>
      </c>
      <c r="J20" s="63">
        <v>136</v>
      </c>
      <c r="K20" s="115">
        <v>92.22</v>
      </c>
      <c r="L20" s="63">
        <v>145</v>
      </c>
      <c r="M20" s="115">
        <v>290.72000000000003</v>
      </c>
      <c r="N20" s="63">
        <v>91</v>
      </c>
      <c r="O20" s="115">
        <v>456.21</v>
      </c>
      <c r="P20" s="63">
        <v>23</v>
      </c>
      <c r="Q20" s="115">
        <v>15.33</v>
      </c>
      <c r="R20" s="63">
        <f t="shared" ref="R20:S31" si="2">+H20+J20+L20+N20+P20</f>
        <v>739</v>
      </c>
      <c r="S20" s="115">
        <f t="shared" si="2"/>
        <v>979.23000000000013</v>
      </c>
    </row>
    <row r="21" spans="1:19" x14ac:dyDescent="0.25">
      <c r="A21" s="402"/>
      <c r="B21" s="289"/>
      <c r="C21" s="405"/>
      <c r="D21" s="283"/>
      <c r="E21" s="405"/>
      <c r="F21" s="292"/>
      <c r="G21" s="114" t="s">
        <v>198</v>
      </c>
      <c r="H21" s="63">
        <v>3216</v>
      </c>
      <c r="I21" s="115">
        <v>2358.8200000000002</v>
      </c>
      <c r="J21" s="63">
        <v>1058</v>
      </c>
      <c r="K21" s="115">
        <v>2153.65</v>
      </c>
      <c r="L21" s="63">
        <v>15</v>
      </c>
      <c r="M21" s="115">
        <v>11.34</v>
      </c>
      <c r="N21" s="63">
        <v>40</v>
      </c>
      <c r="O21" s="115">
        <v>49.35</v>
      </c>
      <c r="P21" s="63">
        <v>4</v>
      </c>
      <c r="Q21" s="115">
        <v>0.83</v>
      </c>
      <c r="R21" s="63">
        <f t="shared" si="2"/>
        <v>4333</v>
      </c>
      <c r="S21" s="115">
        <f t="shared" si="2"/>
        <v>4573.9900000000007</v>
      </c>
    </row>
    <row r="22" spans="1:19" x14ac:dyDescent="0.25">
      <c r="A22" s="402"/>
      <c r="B22" s="289"/>
      <c r="C22" s="405"/>
      <c r="D22" s="283"/>
      <c r="E22" s="405"/>
      <c r="F22" s="292"/>
      <c r="G22" s="114" t="s">
        <v>197</v>
      </c>
      <c r="H22" s="63">
        <v>19</v>
      </c>
      <c r="I22" s="115">
        <v>20.97</v>
      </c>
      <c r="J22" s="63">
        <v>33</v>
      </c>
      <c r="K22" s="115">
        <v>65.7</v>
      </c>
      <c r="L22" s="63">
        <v>41</v>
      </c>
      <c r="M22" s="115">
        <v>65.510000000000005</v>
      </c>
      <c r="N22" s="63">
        <v>21</v>
      </c>
      <c r="O22" s="115">
        <v>190.4</v>
      </c>
      <c r="P22" s="63">
        <v>18</v>
      </c>
      <c r="Q22" s="115">
        <v>21.4</v>
      </c>
      <c r="R22" s="63">
        <f t="shared" si="2"/>
        <v>132</v>
      </c>
      <c r="S22" s="115">
        <f t="shared" si="2"/>
        <v>363.98</v>
      </c>
    </row>
    <row r="23" spans="1:19" x14ac:dyDescent="0.25">
      <c r="A23" s="402"/>
      <c r="B23" s="289"/>
      <c r="C23" s="405"/>
      <c r="D23" s="283"/>
      <c r="E23" s="405"/>
      <c r="F23" s="292"/>
      <c r="G23" s="114" t="s">
        <v>196</v>
      </c>
      <c r="H23" s="63">
        <v>769</v>
      </c>
      <c r="I23" s="115">
        <v>341.84</v>
      </c>
      <c r="J23" s="63">
        <v>80</v>
      </c>
      <c r="K23" s="115">
        <v>29.35</v>
      </c>
      <c r="L23" s="63">
        <v>129</v>
      </c>
      <c r="M23" s="115">
        <v>194.79</v>
      </c>
      <c r="N23" s="63">
        <v>126</v>
      </c>
      <c r="O23" s="115">
        <v>325.29000000000002</v>
      </c>
      <c r="P23" s="63">
        <v>321</v>
      </c>
      <c r="Q23" s="115">
        <v>232.64</v>
      </c>
      <c r="R23" s="63">
        <f t="shared" si="2"/>
        <v>1425</v>
      </c>
      <c r="S23" s="115">
        <f t="shared" si="2"/>
        <v>1123.9099999999999</v>
      </c>
    </row>
    <row r="24" spans="1:19" x14ac:dyDescent="0.25">
      <c r="A24" s="402"/>
      <c r="B24" s="289"/>
      <c r="C24" s="405"/>
      <c r="D24" s="283"/>
      <c r="E24" s="405"/>
      <c r="F24" s="292"/>
      <c r="G24" s="114" t="s">
        <v>195</v>
      </c>
      <c r="H24" s="63">
        <v>4</v>
      </c>
      <c r="I24" s="115">
        <v>2.5</v>
      </c>
      <c r="J24" s="63">
        <v>20</v>
      </c>
      <c r="K24" s="115">
        <v>9.0399999999999991</v>
      </c>
      <c r="L24" s="63">
        <v>23</v>
      </c>
      <c r="M24" s="115">
        <v>32.83</v>
      </c>
      <c r="N24" s="63">
        <v>3</v>
      </c>
      <c r="O24" s="115">
        <v>0.59</v>
      </c>
      <c r="P24" s="63">
        <v>0</v>
      </c>
      <c r="Q24" s="115">
        <v>0</v>
      </c>
      <c r="R24" s="63">
        <f t="shared" si="2"/>
        <v>50</v>
      </c>
      <c r="S24" s="115">
        <f t="shared" si="2"/>
        <v>44.96</v>
      </c>
    </row>
    <row r="25" spans="1:19" x14ac:dyDescent="0.25">
      <c r="A25" s="402"/>
      <c r="B25" s="289"/>
      <c r="C25" s="405"/>
      <c r="D25" s="283"/>
      <c r="E25" s="405"/>
      <c r="F25" s="292"/>
      <c r="G25" s="114" t="s">
        <v>194</v>
      </c>
      <c r="H25" s="63">
        <v>4378</v>
      </c>
      <c r="I25" s="115">
        <v>4977.95</v>
      </c>
      <c r="J25" s="63">
        <v>1741</v>
      </c>
      <c r="K25" s="115">
        <v>1669.3</v>
      </c>
      <c r="L25" s="63">
        <v>526</v>
      </c>
      <c r="M25" s="115">
        <v>2524.17</v>
      </c>
      <c r="N25" s="63">
        <v>63</v>
      </c>
      <c r="O25" s="115">
        <v>159.4</v>
      </c>
      <c r="P25" s="63">
        <v>8</v>
      </c>
      <c r="Q25" s="115">
        <v>1.32</v>
      </c>
      <c r="R25" s="63">
        <f t="shared" si="2"/>
        <v>6716</v>
      </c>
      <c r="S25" s="115">
        <f t="shared" si="2"/>
        <v>9332.14</v>
      </c>
    </row>
    <row r="26" spans="1:19" x14ac:dyDescent="0.25">
      <c r="A26" s="402"/>
      <c r="B26" s="289"/>
      <c r="C26" s="405"/>
      <c r="D26" s="283"/>
      <c r="E26" s="405"/>
      <c r="F26" s="292"/>
      <c r="G26" s="114" t="s">
        <v>193</v>
      </c>
      <c r="H26" s="63">
        <v>181</v>
      </c>
      <c r="I26" s="115">
        <v>106.64</v>
      </c>
      <c r="J26" s="63">
        <v>705</v>
      </c>
      <c r="K26" s="115">
        <v>1075.49</v>
      </c>
      <c r="L26" s="63">
        <v>46</v>
      </c>
      <c r="M26" s="115">
        <v>51.57</v>
      </c>
      <c r="N26" s="63">
        <v>18</v>
      </c>
      <c r="O26" s="115">
        <v>51.81</v>
      </c>
      <c r="P26" s="63">
        <v>4</v>
      </c>
      <c r="Q26" s="115">
        <v>2.2000000000000002</v>
      </c>
      <c r="R26" s="63">
        <f t="shared" si="2"/>
        <v>954</v>
      </c>
      <c r="S26" s="115">
        <f t="shared" si="2"/>
        <v>1287.71</v>
      </c>
    </row>
    <row r="27" spans="1:19" x14ac:dyDescent="0.25">
      <c r="A27" s="402"/>
      <c r="B27" s="289"/>
      <c r="C27" s="405"/>
      <c r="D27" s="283"/>
      <c r="E27" s="405"/>
      <c r="F27" s="292"/>
      <c r="G27" s="114" t="s">
        <v>192</v>
      </c>
      <c r="H27" s="63">
        <v>14</v>
      </c>
      <c r="I27" s="115">
        <v>0.9</v>
      </c>
      <c r="J27" s="63">
        <v>5</v>
      </c>
      <c r="K27" s="115">
        <v>0.28000000000000003</v>
      </c>
      <c r="L27" s="63">
        <v>11</v>
      </c>
      <c r="M27" s="115">
        <v>4.76</v>
      </c>
      <c r="N27" s="63">
        <v>4</v>
      </c>
      <c r="O27" s="115">
        <v>0.41</v>
      </c>
      <c r="P27" s="63">
        <v>8</v>
      </c>
      <c r="Q27" s="115">
        <v>1.46</v>
      </c>
      <c r="R27" s="63">
        <f t="shared" si="2"/>
        <v>42</v>
      </c>
      <c r="S27" s="115">
        <f t="shared" si="2"/>
        <v>7.81</v>
      </c>
    </row>
    <row r="28" spans="1:19" x14ac:dyDescent="0.25">
      <c r="A28" s="402"/>
      <c r="B28" s="289"/>
      <c r="C28" s="405"/>
      <c r="D28" s="283"/>
      <c r="E28" s="405"/>
      <c r="F28" s="292"/>
      <c r="G28" s="114" t="s">
        <v>191</v>
      </c>
      <c r="H28" s="63">
        <v>486</v>
      </c>
      <c r="I28" s="115">
        <v>226.89</v>
      </c>
      <c r="J28" s="63">
        <v>315</v>
      </c>
      <c r="K28" s="115">
        <v>430.97</v>
      </c>
      <c r="L28" s="63">
        <v>811</v>
      </c>
      <c r="M28" s="115">
        <v>5260.7</v>
      </c>
      <c r="N28" s="63">
        <v>46</v>
      </c>
      <c r="O28" s="115">
        <v>292.95999999999998</v>
      </c>
      <c r="P28" s="63">
        <v>9</v>
      </c>
      <c r="Q28" s="115">
        <v>0.72</v>
      </c>
      <c r="R28" s="63">
        <f t="shared" si="2"/>
        <v>1667</v>
      </c>
      <c r="S28" s="115">
        <f t="shared" si="2"/>
        <v>6212.24</v>
      </c>
    </row>
    <row r="29" spans="1:19" x14ac:dyDescent="0.25">
      <c r="A29" s="402"/>
      <c r="B29" s="289"/>
      <c r="C29" s="405"/>
      <c r="D29" s="283"/>
      <c r="E29" s="405"/>
      <c r="F29" s="292"/>
      <c r="G29" s="114" t="s">
        <v>190</v>
      </c>
      <c r="H29" s="63">
        <v>509</v>
      </c>
      <c r="I29" s="115">
        <v>296.08</v>
      </c>
      <c r="J29" s="63">
        <v>563</v>
      </c>
      <c r="K29" s="115">
        <v>1635.78</v>
      </c>
      <c r="L29" s="63">
        <v>139</v>
      </c>
      <c r="M29" s="115">
        <v>104.05</v>
      </c>
      <c r="N29" s="63">
        <v>61</v>
      </c>
      <c r="O29" s="115">
        <v>414.01</v>
      </c>
      <c r="P29" s="63">
        <v>51</v>
      </c>
      <c r="Q29" s="115">
        <v>38.81</v>
      </c>
      <c r="R29" s="63">
        <f t="shared" si="2"/>
        <v>1323</v>
      </c>
      <c r="S29" s="115">
        <f t="shared" si="2"/>
        <v>2488.73</v>
      </c>
    </row>
    <row r="30" spans="1:19" x14ac:dyDescent="0.25">
      <c r="A30" s="402"/>
      <c r="B30" s="289"/>
      <c r="C30" s="405"/>
      <c r="D30" s="283"/>
      <c r="E30" s="405"/>
      <c r="F30" s="292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2"/>
        <v>0</v>
      </c>
      <c r="S30" s="115">
        <f t="shared" si="2"/>
        <v>0</v>
      </c>
    </row>
    <row r="31" spans="1:19" ht="15.75" thickBot="1" x14ac:dyDescent="0.3">
      <c r="A31" s="402"/>
      <c r="B31" s="289"/>
      <c r="C31" s="405"/>
      <c r="D31" s="283"/>
      <c r="E31" s="405"/>
      <c r="F31" s="292"/>
      <c r="G31" s="114" t="s">
        <v>189</v>
      </c>
      <c r="H31" s="63">
        <v>7200</v>
      </c>
      <c r="I31" s="115">
        <v>1039.2</v>
      </c>
      <c r="J31" s="63">
        <v>4284</v>
      </c>
      <c r="K31" s="115">
        <v>674.7</v>
      </c>
      <c r="L31" s="63">
        <v>701</v>
      </c>
      <c r="M31" s="115">
        <v>168.3</v>
      </c>
      <c r="N31" s="63">
        <v>883</v>
      </c>
      <c r="O31" s="115">
        <v>422.44</v>
      </c>
      <c r="P31" s="63">
        <v>120</v>
      </c>
      <c r="Q31" s="115">
        <v>42.89</v>
      </c>
      <c r="R31" s="63">
        <f t="shared" si="2"/>
        <v>13188</v>
      </c>
      <c r="S31" s="115">
        <f t="shared" si="2"/>
        <v>2347.5299999999997</v>
      </c>
    </row>
    <row r="32" spans="1:19" ht="15.75" thickTop="1" x14ac:dyDescent="0.25">
      <c r="A32" s="402"/>
      <c r="B32" s="289"/>
      <c r="C32" s="405"/>
      <c r="D32" s="283"/>
      <c r="E32" s="413"/>
      <c r="F32" s="292"/>
      <c r="G32" s="82" t="s">
        <v>188</v>
      </c>
      <c r="H32" s="116">
        <v>14836</v>
      </c>
      <c r="I32" s="117">
        <v>9496.5400000000009</v>
      </c>
      <c r="J32" s="116">
        <v>7727</v>
      </c>
      <c r="K32" s="117">
        <v>7836.48</v>
      </c>
      <c r="L32" s="116">
        <v>1852</v>
      </c>
      <c r="M32" s="117">
        <v>8708.74</v>
      </c>
      <c r="N32" s="116">
        <v>1249</v>
      </c>
      <c r="O32" s="117">
        <v>2362.87</v>
      </c>
      <c r="P32" s="116">
        <v>505</v>
      </c>
      <c r="Q32" s="117">
        <v>357.6</v>
      </c>
      <c r="R32" s="116">
        <f>+H32+J32+L32+N32+P32</f>
        <v>26169</v>
      </c>
      <c r="S32" s="117">
        <f>SUM(S20:S31)</f>
        <v>28762.23</v>
      </c>
    </row>
    <row r="33" spans="1:19" ht="15" customHeight="1" x14ac:dyDescent="0.25">
      <c r="A33" s="402" t="s">
        <v>96</v>
      </c>
      <c r="B33" s="289"/>
      <c r="C33" s="405" t="s">
        <v>174</v>
      </c>
      <c r="D33" s="283"/>
      <c r="E33" s="412" t="s">
        <v>187</v>
      </c>
      <c r="F33" s="292"/>
      <c r="G33" s="114" t="s">
        <v>186</v>
      </c>
      <c r="H33" s="63">
        <v>9</v>
      </c>
      <c r="I33" s="115">
        <v>6.57</v>
      </c>
      <c r="J33" s="63">
        <v>21</v>
      </c>
      <c r="K33" s="115">
        <v>15.75</v>
      </c>
      <c r="L33" s="63">
        <v>2</v>
      </c>
      <c r="M33" s="115">
        <v>53.94</v>
      </c>
      <c r="N33" s="63">
        <v>5</v>
      </c>
      <c r="O33" s="115">
        <v>191.49</v>
      </c>
      <c r="P33" s="63">
        <v>150</v>
      </c>
      <c r="Q33" s="115">
        <v>779.61</v>
      </c>
      <c r="R33" s="63">
        <f t="shared" ref="R33:S45" si="3">+H33+J33+L33+N33+P33</f>
        <v>187</v>
      </c>
      <c r="S33" s="115">
        <f t="shared" si="3"/>
        <v>1047.3600000000001</v>
      </c>
    </row>
    <row r="34" spans="1:19" ht="15" customHeight="1" x14ac:dyDescent="0.25">
      <c r="A34" s="402"/>
      <c r="B34" s="289"/>
      <c r="C34" s="405"/>
      <c r="D34" s="283"/>
      <c r="E34" s="405"/>
      <c r="F34" s="292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3"/>
        <v>0</v>
      </c>
      <c r="S34" s="115">
        <f t="shared" si="3"/>
        <v>0</v>
      </c>
    </row>
    <row r="35" spans="1:19" x14ac:dyDescent="0.25">
      <c r="A35" s="402"/>
      <c r="B35" s="289"/>
      <c r="C35" s="405"/>
      <c r="D35" s="283"/>
      <c r="E35" s="405"/>
      <c r="F35" s="292"/>
      <c r="G35" s="114" t="s">
        <v>185</v>
      </c>
      <c r="H35" s="63">
        <v>0</v>
      </c>
      <c r="I35" s="115">
        <v>0</v>
      </c>
      <c r="J35" s="63">
        <v>1</v>
      </c>
      <c r="K35" s="115">
        <v>0.2</v>
      </c>
      <c r="L35" s="63">
        <v>0</v>
      </c>
      <c r="M35" s="115">
        <v>0</v>
      </c>
      <c r="N35" s="63">
        <v>1</v>
      </c>
      <c r="O35" s="115">
        <v>0.06</v>
      </c>
      <c r="P35" s="63">
        <v>3</v>
      </c>
      <c r="Q35" s="115">
        <v>1.01</v>
      </c>
      <c r="R35" s="63">
        <f t="shared" si="3"/>
        <v>5</v>
      </c>
      <c r="S35" s="115">
        <f t="shared" si="3"/>
        <v>1.27</v>
      </c>
    </row>
    <row r="36" spans="1:19" x14ac:dyDescent="0.25">
      <c r="A36" s="402"/>
      <c r="B36" s="289"/>
      <c r="C36" s="405"/>
      <c r="D36" s="283"/>
      <c r="E36" s="405"/>
      <c r="F36" s="292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1</v>
      </c>
      <c r="O36" s="115">
        <v>1.24</v>
      </c>
      <c r="P36" s="63">
        <v>3</v>
      </c>
      <c r="Q36" s="115">
        <v>2.73</v>
      </c>
      <c r="R36" s="63">
        <f t="shared" si="3"/>
        <v>4</v>
      </c>
      <c r="S36" s="115">
        <f t="shared" si="3"/>
        <v>3.9699999999999998</v>
      </c>
    </row>
    <row r="37" spans="1:19" x14ac:dyDescent="0.25">
      <c r="A37" s="402"/>
      <c r="B37" s="289"/>
      <c r="C37" s="405"/>
      <c r="D37" s="283"/>
      <c r="E37" s="405"/>
      <c r="F37" s="292"/>
      <c r="G37" s="114" t="s">
        <v>183</v>
      </c>
      <c r="H37" s="63">
        <v>87</v>
      </c>
      <c r="I37" s="115">
        <v>28.87</v>
      </c>
      <c r="J37" s="63">
        <v>40</v>
      </c>
      <c r="K37" s="115">
        <v>29.49</v>
      </c>
      <c r="L37" s="63">
        <v>18</v>
      </c>
      <c r="M37" s="115">
        <v>7.84</v>
      </c>
      <c r="N37" s="63">
        <v>10</v>
      </c>
      <c r="O37" s="115">
        <v>15.5</v>
      </c>
      <c r="P37" s="63">
        <v>24</v>
      </c>
      <c r="Q37" s="115">
        <v>126.05</v>
      </c>
      <c r="R37" s="63">
        <f t="shared" si="3"/>
        <v>179</v>
      </c>
      <c r="S37" s="115">
        <f t="shared" si="3"/>
        <v>207.75</v>
      </c>
    </row>
    <row r="38" spans="1:19" x14ac:dyDescent="0.25">
      <c r="A38" s="402"/>
      <c r="B38" s="289"/>
      <c r="C38" s="405"/>
      <c r="D38" s="283"/>
      <c r="E38" s="405"/>
      <c r="F38" s="292"/>
      <c r="G38" s="114" t="s">
        <v>182</v>
      </c>
      <c r="H38" s="63">
        <v>8</v>
      </c>
      <c r="I38" s="115">
        <v>15.22</v>
      </c>
      <c r="J38" s="63">
        <v>32</v>
      </c>
      <c r="K38" s="115">
        <v>86.7</v>
      </c>
      <c r="L38" s="63">
        <v>15</v>
      </c>
      <c r="M38" s="115">
        <v>39.9</v>
      </c>
      <c r="N38" s="63">
        <v>105</v>
      </c>
      <c r="O38" s="115">
        <v>442.82</v>
      </c>
      <c r="P38" s="63">
        <v>10</v>
      </c>
      <c r="Q38" s="115">
        <v>20.170000000000002</v>
      </c>
      <c r="R38" s="63">
        <f t="shared" si="3"/>
        <v>170</v>
      </c>
      <c r="S38" s="115">
        <f t="shared" si="3"/>
        <v>604.80999999999995</v>
      </c>
    </row>
    <row r="39" spans="1:19" x14ac:dyDescent="0.25">
      <c r="A39" s="402"/>
      <c r="B39" s="289"/>
      <c r="C39" s="405"/>
      <c r="D39" s="283"/>
      <c r="E39" s="405"/>
      <c r="F39" s="292"/>
      <c r="G39" s="114" t="s">
        <v>520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3"/>
        <v>0</v>
      </c>
      <c r="S39" s="115">
        <f t="shared" si="3"/>
        <v>0</v>
      </c>
    </row>
    <row r="40" spans="1:19" x14ac:dyDescent="0.25">
      <c r="A40" s="402"/>
      <c r="B40" s="289"/>
      <c r="C40" s="405"/>
      <c r="D40" s="283"/>
      <c r="E40" s="405"/>
      <c r="F40" s="292"/>
      <c r="G40" s="114" t="s">
        <v>181</v>
      </c>
      <c r="H40" s="63">
        <v>646</v>
      </c>
      <c r="I40" s="115">
        <v>1850.2</v>
      </c>
      <c r="J40" s="63">
        <v>266</v>
      </c>
      <c r="K40" s="115">
        <v>614.15</v>
      </c>
      <c r="L40" s="63">
        <v>7</v>
      </c>
      <c r="M40" s="115">
        <v>8.24</v>
      </c>
      <c r="N40" s="63">
        <v>7</v>
      </c>
      <c r="O40" s="115">
        <v>17.04</v>
      </c>
      <c r="P40" s="63">
        <v>0</v>
      </c>
      <c r="Q40" s="115">
        <v>0</v>
      </c>
      <c r="R40" s="63">
        <f t="shared" si="3"/>
        <v>926</v>
      </c>
      <c r="S40" s="115">
        <f t="shared" si="3"/>
        <v>2489.6299999999997</v>
      </c>
    </row>
    <row r="41" spans="1:19" x14ac:dyDescent="0.25">
      <c r="A41" s="402"/>
      <c r="B41" s="289"/>
      <c r="C41" s="405"/>
      <c r="D41" s="283"/>
      <c r="E41" s="405"/>
      <c r="F41" s="292"/>
      <c r="G41" s="114" t="s">
        <v>521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7</v>
      </c>
      <c r="Q41" s="115">
        <v>6.68</v>
      </c>
      <c r="R41" s="63">
        <f t="shared" si="3"/>
        <v>7</v>
      </c>
      <c r="S41" s="115">
        <f t="shared" si="3"/>
        <v>6.68</v>
      </c>
    </row>
    <row r="42" spans="1:19" x14ac:dyDescent="0.25">
      <c r="A42" s="402"/>
      <c r="B42" s="289"/>
      <c r="C42" s="405"/>
      <c r="D42" s="283"/>
      <c r="E42" s="405"/>
      <c r="F42" s="292"/>
      <c r="G42" s="114" t="s">
        <v>423</v>
      </c>
      <c r="H42" s="63">
        <v>34</v>
      </c>
      <c r="I42" s="115">
        <v>26.24</v>
      </c>
      <c r="J42" s="63">
        <v>23</v>
      </c>
      <c r="K42" s="115">
        <v>17.75</v>
      </c>
      <c r="L42" s="63">
        <v>4</v>
      </c>
      <c r="M42" s="115">
        <v>8.31</v>
      </c>
      <c r="N42" s="63">
        <v>3</v>
      </c>
      <c r="O42" s="115">
        <v>3.37</v>
      </c>
      <c r="P42" s="63">
        <v>2</v>
      </c>
      <c r="Q42" s="115">
        <v>0.22</v>
      </c>
      <c r="R42" s="63">
        <f t="shared" si="3"/>
        <v>66</v>
      </c>
      <c r="S42" s="115">
        <f t="shared" si="3"/>
        <v>55.889999999999993</v>
      </c>
    </row>
    <row r="43" spans="1:19" x14ac:dyDescent="0.25">
      <c r="A43" s="402"/>
      <c r="B43" s="289"/>
      <c r="C43" s="405"/>
      <c r="D43" s="283"/>
      <c r="E43" s="405"/>
      <c r="F43" s="292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3</v>
      </c>
      <c r="Q43" s="115">
        <v>0.6</v>
      </c>
      <c r="R43" s="63">
        <f t="shared" si="3"/>
        <v>3</v>
      </c>
      <c r="S43" s="115">
        <f t="shared" si="3"/>
        <v>0.6</v>
      </c>
    </row>
    <row r="44" spans="1:19" x14ac:dyDescent="0.25">
      <c r="A44" s="402"/>
      <c r="B44" s="289"/>
      <c r="C44" s="405"/>
      <c r="D44" s="283"/>
      <c r="E44" s="405"/>
      <c r="F44" s="292"/>
      <c r="G44" s="114" t="s">
        <v>180</v>
      </c>
      <c r="H44" s="63">
        <v>6</v>
      </c>
      <c r="I44" s="115">
        <v>18.399999999999999</v>
      </c>
      <c r="J44" s="63">
        <v>17</v>
      </c>
      <c r="K44" s="115">
        <v>28.31</v>
      </c>
      <c r="L44" s="63">
        <v>10</v>
      </c>
      <c r="M44" s="115">
        <v>48.86</v>
      </c>
      <c r="N44" s="63">
        <v>52</v>
      </c>
      <c r="O44" s="115">
        <v>315.45</v>
      </c>
      <c r="P44" s="63">
        <v>22</v>
      </c>
      <c r="Q44" s="115">
        <v>56.32</v>
      </c>
      <c r="R44" s="63">
        <f t="shared" si="3"/>
        <v>107</v>
      </c>
      <c r="S44" s="115">
        <f t="shared" si="3"/>
        <v>467.34</v>
      </c>
    </row>
    <row r="45" spans="1:19" ht="15.75" thickBot="1" x14ac:dyDescent="0.3">
      <c r="A45" s="402"/>
      <c r="B45" s="289"/>
      <c r="C45" s="405"/>
      <c r="D45" s="283"/>
      <c r="E45" s="405"/>
      <c r="F45" s="292"/>
      <c r="G45" s="114" t="s">
        <v>179</v>
      </c>
      <c r="H45" s="63">
        <v>79</v>
      </c>
      <c r="I45" s="115">
        <v>11.55</v>
      </c>
      <c r="J45" s="63">
        <v>51</v>
      </c>
      <c r="K45" s="115">
        <v>11.05</v>
      </c>
      <c r="L45" s="63">
        <v>8</v>
      </c>
      <c r="M45" s="115">
        <v>3.07</v>
      </c>
      <c r="N45" s="63">
        <v>13</v>
      </c>
      <c r="O45" s="115">
        <v>5.96</v>
      </c>
      <c r="P45" s="63">
        <v>13</v>
      </c>
      <c r="Q45" s="115">
        <v>10.95</v>
      </c>
      <c r="R45" s="63">
        <f t="shared" si="3"/>
        <v>164</v>
      </c>
      <c r="S45" s="115">
        <f t="shared" si="3"/>
        <v>42.58</v>
      </c>
    </row>
    <row r="46" spans="1:19" ht="15.75" thickTop="1" x14ac:dyDescent="0.25">
      <c r="A46" s="402"/>
      <c r="B46" s="289"/>
      <c r="C46" s="405"/>
      <c r="D46" s="283"/>
      <c r="E46" s="413"/>
      <c r="F46" s="292"/>
      <c r="G46" s="82" t="s">
        <v>178</v>
      </c>
      <c r="H46" s="116">
        <v>855</v>
      </c>
      <c r="I46" s="117">
        <v>1957.05</v>
      </c>
      <c r="J46" s="116">
        <v>429</v>
      </c>
      <c r="K46" s="117">
        <v>803.4</v>
      </c>
      <c r="L46" s="116">
        <v>62</v>
      </c>
      <c r="M46" s="117">
        <v>170.16</v>
      </c>
      <c r="N46" s="116">
        <v>187</v>
      </c>
      <c r="O46" s="117">
        <v>992.93</v>
      </c>
      <c r="P46" s="116">
        <v>205</v>
      </c>
      <c r="Q46" s="117">
        <v>1004.34</v>
      </c>
      <c r="R46" s="116">
        <f>+H46+J46+L46+N46+P46</f>
        <v>1738</v>
      </c>
      <c r="S46" s="117">
        <f>SUM(S33:S45)</f>
        <v>4927.880000000001</v>
      </c>
    </row>
    <row r="47" spans="1:19" ht="15" customHeight="1" thickBot="1" x14ac:dyDescent="0.3">
      <c r="A47" s="402"/>
      <c r="B47" s="289"/>
      <c r="C47" s="405"/>
      <c r="D47" s="283"/>
      <c r="E47" s="412" t="s">
        <v>177</v>
      </c>
      <c r="F47" s="292"/>
      <c r="G47" s="114" t="s">
        <v>176</v>
      </c>
      <c r="H47" s="63">
        <v>22911</v>
      </c>
      <c r="I47" s="115">
        <v>6919.71</v>
      </c>
      <c r="J47" s="63">
        <v>9808</v>
      </c>
      <c r="K47" s="115">
        <v>3033.84</v>
      </c>
      <c r="L47" s="63">
        <v>1712</v>
      </c>
      <c r="M47" s="115">
        <v>2187.66</v>
      </c>
      <c r="N47" s="63">
        <v>2082</v>
      </c>
      <c r="O47" s="115">
        <v>3695.43</v>
      </c>
      <c r="P47" s="63">
        <v>2875</v>
      </c>
      <c r="Q47" s="115">
        <v>8071.29</v>
      </c>
      <c r="R47" s="63">
        <f>+H47+J47+L47+N47+P47</f>
        <v>39388</v>
      </c>
      <c r="S47" s="115">
        <f>+I47+K47+M47+O47+Q47</f>
        <v>23907.93</v>
      </c>
    </row>
    <row r="48" spans="1:19" ht="15.75" thickTop="1" x14ac:dyDescent="0.25">
      <c r="A48" s="402"/>
      <c r="B48" s="289"/>
      <c r="C48" s="405"/>
      <c r="D48" s="283"/>
      <c r="E48" s="405"/>
      <c r="F48" s="292"/>
      <c r="G48" s="82" t="s">
        <v>175</v>
      </c>
      <c r="H48" s="116">
        <v>22911</v>
      </c>
      <c r="I48" s="117">
        <v>6919.71</v>
      </c>
      <c r="J48" s="116">
        <v>9808</v>
      </c>
      <c r="K48" s="117">
        <v>3033.84</v>
      </c>
      <c r="L48" s="116">
        <v>1712</v>
      </c>
      <c r="M48" s="117">
        <v>2187.66</v>
      </c>
      <c r="N48" s="116">
        <v>2082</v>
      </c>
      <c r="O48" s="117">
        <v>3695.43</v>
      </c>
      <c r="P48" s="116">
        <v>2875</v>
      </c>
      <c r="Q48" s="117">
        <v>8071.29</v>
      </c>
      <c r="R48" s="116">
        <f>+H48+J48+L48+N48+P48</f>
        <v>39388</v>
      </c>
      <c r="S48" s="117">
        <f>SUM(S47)</f>
        <v>23907.93</v>
      </c>
    </row>
    <row r="49" spans="1:19" ht="15.75" customHeight="1" thickBot="1" x14ac:dyDescent="0.3">
      <c r="A49" s="402"/>
      <c r="B49" s="289"/>
      <c r="C49" s="405"/>
      <c r="D49" s="283"/>
      <c r="E49" s="412" t="s">
        <v>173</v>
      </c>
      <c r="F49" s="292"/>
      <c r="G49" s="114" t="s">
        <v>172</v>
      </c>
      <c r="H49" s="63">
        <v>39609</v>
      </c>
      <c r="I49" s="115">
        <v>71744.7</v>
      </c>
      <c r="J49" s="63">
        <v>23690</v>
      </c>
      <c r="K49" s="115">
        <v>36066.019999999997</v>
      </c>
      <c r="L49" s="63">
        <v>4669</v>
      </c>
      <c r="M49" s="115">
        <v>12651.08</v>
      </c>
      <c r="N49" s="63">
        <v>15030</v>
      </c>
      <c r="O49" s="115">
        <v>182404.82</v>
      </c>
      <c r="P49" s="63">
        <v>2029</v>
      </c>
      <c r="Q49" s="115">
        <v>1379.58</v>
      </c>
      <c r="R49" s="63">
        <f>+H49+J49+L49+N49+P49</f>
        <v>85027</v>
      </c>
      <c r="S49" s="115">
        <f>+I49+K49+M49+O49+Q49</f>
        <v>304246.2</v>
      </c>
    </row>
    <row r="50" spans="1:19" ht="15.75" thickTop="1" x14ac:dyDescent="0.25">
      <c r="A50" s="402"/>
      <c r="B50" s="289"/>
      <c r="C50" s="405"/>
      <c r="D50" s="283"/>
      <c r="E50" s="413"/>
      <c r="F50" s="292"/>
      <c r="G50" s="82" t="s">
        <v>171</v>
      </c>
      <c r="H50" s="116">
        <v>39609</v>
      </c>
      <c r="I50" s="117">
        <v>71744.7</v>
      </c>
      <c r="J50" s="116">
        <v>23690</v>
      </c>
      <c r="K50" s="117">
        <v>36066.019999999997</v>
      </c>
      <c r="L50" s="116">
        <v>4669</v>
      </c>
      <c r="M50" s="117">
        <v>12651.08</v>
      </c>
      <c r="N50" s="116">
        <v>15030</v>
      </c>
      <c r="O50" s="117">
        <v>182404.82</v>
      </c>
      <c r="P50" s="116">
        <v>2029</v>
      </c>
      <c r="Q50" s="117">
        <v>1379.58</v>
      </c>
      <c r="R50" s="116">
        <f>+H50+J50+L50+N50+P50</f>
        <v>85027</v>
      </c>
      <c r="S50" s="117">
        <f>SUM(S49)</f>
        <v>304246.2</v>
      </c>
    </row>
    <row r="51" spans="1:19" ht="15" customHeight="1" x14ac:dyDescent="0.25">
      <c r="A51" s="402"/>
      <c r="B51" s="289"/>
      <c r="C51" s="405"/>
      <c r="D51" s="283"/>
      <c r="E51" s="412" t="s">
        <v>170</v>
      </c>
      <c r="F51" s="292"/>
      <c r="G51" s="114" t="s">
        <v>169</v>
      </c>
      <c r="H51" s="63">
        <v>56</v>
      </c>
      <c r="I51" s="115">
        <v>35.97</v>
      </c>
      <c r="J51" s="63">
        <v>35</v>
      </c>
      <c r="K51" s="115">
        <v>30.14</v>
      </c>
      <c r="L51" s="63">
        <v>6</v>
      </c>
      <c r="M51" s="115">
        <v>2.35</v>
      </c>
      <c r="N51" s="63">
        <v>5</v>
      </c>
      <c r="O51" s="115">
        <v>1.06</v>
      </c>
      <c r="P51" s="63">
        <v>1</v>
      </c>
      <c r="Q51" s="115">
        <v>7.16</v>
      </c>
      <c r="R51" s="63">
        <f t="shared" ref="R51:S57" si="4">+H51+J51+L51+N51+P51</f>
        <v>103</v>
      </c>
      <c r="S51" s="115">
        <f t="shared" si="4"/>
        <v>76.679999999999993</v>
      </c>
    </row>
    <row r="52" spans="1:19" x14ac:dyDescent="0.25">
      <c r="A52" s="402"/>
      <c r="B52" s="289"/>
      <c r="C52" s="405"/>
      <c r="D52" s="283"/>
      <c r="E52" s="405"/>
      <c r="F52" s="292"/>
      <c r="G52" s="114" t="s">
        <v>168</v>
      </c>
      <c r="H52" s="63">
        <v>128</v>
      </c>
      <c r="I52" s="115">
        <v>73.41</v>
      </c>
      <c r="J52" s="63">
        <v>72</v>
      </c>
      <c r="K52" s="115">
        <v>42.73</v>
      </c>
      <c r="L52" s="63">
        <v>14</v>
      </c>
      <c r="M52" s="115">
        <v>21.19</v>
      </c>
      <c r="N52" s="63">
        <v>28</v>
      </c>
      <c r="O52" s="115">
        <v>245.47</v>
      </c>
      <c r="P52" s="63">
        <v>8</v>
      </c>
      <c r="Q52" s="115">
        <v>32.590000000000003</v>
      </c>
      <c r="R52" s="63">
        <f t="shared" si="4"/>
        <v>250</v>
      </c>
      <c r="S52" s="115">
        <f t="shared" si="4"/>
        <v>415.39</v>
      </c>
    </row>
    <row r="53" spans="1:19" x14ac:dyDescent="0.25">
      <c r="A53" s="402"/>
      <c r="B53" s="289"/>
      <c r="C53" s="405"/>
      <c r="D53" s="283"/>
      <c r="E53" s="405"/>
      <c r="F53" s="292"/>
      <c r="G53" s="114" t="s">
        <v>167</v>
      </c>
      <c r="H53" s="63">
        <v>53</v>
      </c>
      <c r="I53" s="115">
        <v>48.29</v>
      </c>
      <c r="J53" s="63">
        <v>51</v>
      </c>
      <c r="K53" s="115">
        <v>21.28</v>
      </c>
      <c r="L53" s="63">
        <v>2</v>
      </c>
      <c r="M53" s="115">
        <v>0.09</v>
      </c>
      <c r="N53" s="63">
        <v>1</v>
      </c>
      <c r="O53" s="115">
        <v>0.01</v>
      </c>
      <c r="P53" s="63">
        <v>1</v>
      </c>
      <c r="Q53" s="115">
        <v>2.1800000000000002</v>
      </c>
      <c r="R53" s="63">
        <f t="shared" si="4"/>
        <v>108</v>
      </c>
      <c r="S53" s="115">
        <f t="shared" si="4"/>
        <v>71.850000000000009</v>
      </c>
    </row>
    <row r="54" spans="1:19" x14ac:dyDescent="0.25">
      <c r="A54" s="402"/>
      <c r="B54" s="289"/>
      <c r="C54" s="405"/>
      <c r="D54" s="283"/>
      <c r="E54" s="405"/>
      <c r="F54" s="292"/>
      <c r="G54" s="114" t="s">
        <v>166</v>
      </c>
      <c r="H54" s="63">
        <v>15</v>
      </c>
      <c r="I54" s="115">
        <v>10.44</v>
      </c>
      <c r="J54" s="63">
        <v>209</v>
      </c>
      <c r="K54" s="115">
        <v>526.46</v>
      </c>
      <c r="L54" s="63">
        <v>18</v>
      </c>
      <c r="M54" s="115">
        <v>18.170000000000002</v>
      </c>
      <c r="N54" s="63">
        <v>73</v>
      </c>
      <c r="O54" s="115">
        <v>414.72</v>
      </c>
      <c r="P54" s="63">
        <v>379</v>
      </c>
      <c r="Q54" s="115">
        <v>1462.84</v>
      </c>
      <c r="R54" s="63">
        <f t="shared" si="4"/>
        <v>694</v>
      </c>
      <c r="S54" s="115">
        <f t="shared" si="4"/>
        <v>2432.63</v>
      </c>
    </row>
    <row r="55" spans="1:19" x14ac:dyDescent="0.25">
      <c r="A55" s="402"/>
      <c r="B55" s="289"/>
      <c r="C55" s="405"/>
      <c r="D55" s="283"/>
      <c r="E55" s="405"/>
      <c r="F55" s="292"/>
      <c r="G55" s="114" t="s">
        <v>165</v>
      </c>
      <c r="H55" s="63">
        <v>691</v>
      </c>
      <c r="I55" s="115">
        <v>975.51</v>
      </c>
      <c r="J55" s="63">
        <v>464</v>
      </c>
      <c r="K55" s="115">
        <v>605.4</v>
      </c>
      <c r="L55" s="63">
        <v>29</v>
      </c>
      <c r="M55" s="115">
        <v>62.64</v>
      </c>
      <c r="N55" s="63">
        <v>41</v>
      </c>
      <c r="O55" s="115">
        <v>185.95</v>
      </c>
      <c r="P55" s="63">
        <v>2</v>
      </c>
      <c r="Q55" s="115">
        <v>5.01</v>
      </c>
      <c r="R55" s="63">
        <f t="shared" si="4"/>
        <v>1227</v>
      </c>
      <c r="S55" s="115">
        <f t="shared" si="4"/>
        <v>1834.51</v>
      </c>
    </row>
    <row r="56" spans="1:19" x14ac:dyDescent="0.25">
      <c r="A56" s="402"/>
      <c r="B56" s="289"/>
      <c r="C56" s="405"/>
      <c r="D56" s="283"/>
      <c r="E56" s="405"/>
      <c r="F56" s="292"/>
      <c r="G56" s="114" t="s">
        <v>164</v>
      </c>
      <c r="H56" s="63">
        <v>323</v>
      </c>
      <c r="I56" s="115">
        <v>185.05</v>
      </c>
      <c r="J56" s="63">
        <v>4</v>
      </c>
      <c r="K56" s="115">
        <v>16.329999999999998</v>
      </c>
      <c r="L56" s="63">
        <v>0</v>
      </c>
      <c r="M56" s="115">
        <v>0</v>
      </c>
      <c r="N56" s="63">
        <v>4</v>
      </c>
      <c r="O56" s="115">
        <v>6.81</v>
      </c>
      <c r="P56" s="63">
        <v>0</v>
      </c>
      <c r="Q56" s="115">
        <v>0</v>
      </c>
      <c r="R56" s="63">
        <f t="shared" si="4"/>
        <v>331</v>
      </c>
      <c r="S56" s="115">
        <f t="shared" si="4"/>
        <v>208.19</v>
      </c>
    </row>
    <row r="57" spans="1:19" ht="15.75" thickBot="1" x14ac:dyDescent="0.3">
      <c r="A57" s="402"/>
      <c r="B57" s="289"/>
      <c r="C57" s="405"/>
      <c r="D57" s="283"/>
      <c r="E57" s="405"/>
      <c r="F57" s="292"/>
      <c r="G57" s="114" t="s">
        <v>163</v>
      </c>
      <c r="H57" s="63">
        <v>1246</v>
      </c>
      <c r="I57" s="115">
        <v>175.33</v>
      </c>
      <c r="J57" s="63">
        <v>511</v>
      </c>
      <c r="K57" s="115">
        <v>116.58</v>
      </c>
      <c r="L57" s="63">
        <v>287</v>
      </c>
      <c r="M57" s="115">
        <v>93.2</v>
      </c>
      <c r="N57" s="63">
        <v>348</v>
      </c>
      <c r="O57" s="115">
        <v>214.9</v>
      </c>
      <c r="P57" s="63">
        <v>61</v>
      </c>
      <c r="Q57" s="115">
        <v>24.35</v>
      </c>
      <c r="R57" s="63">
        <f t="shared" si="4"/>
        <v>2453</v>
      </c>
      <c r="S57" s="115">
        <f t="shared" si="4"/>
        <v>624.36</v>
      </c>
    </row>
    <row r="58" spans="1:19" ht="15.75" thickTop="1" x14ac:dyDescent="0.25">
      <c r="A58" s="402"/>
      <c r="B58" s="289"/>
      <c r="C58" s="405"/>
      <c r="D58" s="283"/>
      <c r="E58" s="413"/>
      <c r="F58" s="292"/>
      <c r="G58" s="82" t="s">
        <v>162</v>
      </c>
      <c r="H58" s="116">
        <v>2359</v>
      </c>
      <c r="I58" s="117">
        <v>1504</v>
      </c>
      <c r="J58" s="116">
        <v>1236</v>
      </c>
      <c r="K58" s="117">
        <v>1358.92</v>
      </c>
      <c r="L58" s="116">
        <v>342</v>
      </c>
      <c r="M58" s="117">
        <v>197.64</v>
      </c>
      <c r="N58" s="116">
        <v>490</v>
      </c>
      <c r="O58" s="117">
        <v>1068.92</v>
      </c>
      <c r="P58" s="116">
        <v>441</v>
      </c>
      <c r="Q58" s="117">
        <v>1534.13</v>
      </c>
      <c r="R58" s="116">
        <f>+H58+J58+L58+N58+P58</f>
        <v>4868</v>
      </c>
      <c r="S58" s="117">
        <f>SUM(S51:S57)</f>
        <v>5663.61</v>
      </c>
    </row>
    <row r="59" spans="1:19" ht="15" customHeight="1" thickBot="1" x14ac:dyDescent="0.3">
      <c r="A59" s="402"/>
      <c r="B59" s="289"/>
      <c r="C59" s="405"/>
      <c r="D59" s="283"/>
      <c r="E59" s="412" t="s">
        <v>161</v>
      </c>
      <c r="F59" s="292"/>
      <c r="G59" s="114" t="s">
        <v>160</v>
      </c>
      <c r="H59" s="63">
        <v>2895</v>
      </c>
      <c r="I59" s="115">
        <v>6325.2</v>
      </c>
      <c r="J59" s="63">
        <v>996</v>
      </c>
      <c r="K59" s="115">
        <v>10416.94</v>
      </c>
      <c r="L59" s="63">
        <v>1144</v>
      </c>
      <c r="M59" s="115">
        <v>66263.45</v>
      </c>
      <c r="N59" s="63">
        <v>4943</v>
      </c>
      <c r="O59" s="115">
        <v>203905.44</v>
      </c>
      <c r="P59" s="63">
        <v>1000</v>
      </c>
      <c r="Q59" s="115">
        <v>6224.31</v>
      </c>
      <c r="R59" s="63">
        <f>+H59+J59+L59+N59+P59</f>
        <v>10978</v>
      </c>
      <c r="S59" s="115">
        <f>+I59+K59+M59+O59+Q59</f>
        <v>293135.34000000003</v>
      </c>
    </row>
    <row r="60" spans="1:19" ht="15.75" thickTop="1" x14ac:dyDescent="0.25">
      <c r="A60" s="402"/>
      <c r="B60" s="289"/>
      <c r="C60" s="405"/>
      <c r="D60" s="283"/>
      <c r="E60" s="413"/>
      <c r="F60" s="292"/>
      <c r="G60" s="82" t="s">
        <v>159</v>
      </c>
      <c r="H60" s="116">
        <v>2895</v>
      </c>
      <c r="I60" s="117">
        <v>6325.2</v>
      </c>
      <c r="J60" s="116">
        <v>996</v>
      </c>
      <c r="K60" s="117">
        <v>10416.94</v>
      </c>
      <c r="L60" s="116">
        <v>1144</v>
      </c>
      <c r="M60" s="117">
        <v>66263.45</v>
      </c>
      <c r="N60" s="116">
        <v>4943</v>
      </c>
      <c r="O60" s="117">
        <v>203905.44</v>
      </c>
      <c r="P60" s="116">
        <v>1000</v>
      </c>
      <c r="Q60" s="117">
        <v>6224.31</v>
      </c>
      <c r="R60" s="116">
        <f>+H60+J60+L60+N60+P60</f>
        <v>10978</v>
      </c>
      <c r="S60" s="117">
        <f>SUM(S59)</f>
        <v>293135.34000000003</v>
      </c>
    </row>
    <row r="61" spans="1:19" ht="15" customHeight="1" x14ac:dyDescent="0.25">
      <c r="A61" s="402"/>
      <c r="B61" s="289"/>
      <c r="C61" s="405"/>
      <c r="D61" s="283"/>
      <c r="E61" s="412" t="s">
        <v>158</v>
      </c>
      <c r="F61" s="292"/>
      <c r="G61" s="114" t="s">
        <v>157</v>
      </c>
      <c r="H61" s="63">
        <v>45177</v>
      </c>
      <c r="I61" s="115">
        <v>80288.75</v>
      </c>
      <c r="J61" s="63">
        <v>17855</v>
      </c>
      <c r="K61" s="115">
        <v>60192.32</v>
      </c>
      <c r="L61" s="63">
        <v>4276</v>
      </c>
      <c r="M61" s="115">
        <v>9744.76</v>
      </c>
      <c r="N61" s="63">
        <v>9119</v>
      </c>
      <c r="O61" s="115">
        <v>84182.88</v>
      </c>
      <c r="P61" s="63">
        <v>3157</v>
      </c>
      <c r="Q61" s="115">
        <v>17336.98</v>
      </c>
      <c r="R61" s="63">
        <f t="shared" ref="R61:S63" si="5">+H61+J61+L61+N61+P61</f>
        <v>79584</v>
      </c>
      <c r="S61" s="115">
        <f t="shared" si="5"/>
        <v>251745.69000000003</v>
      </c>
    </row>
    <row r="62" spans="1:19" x14ac:dyDescent="0.25">
      <c r="A62" s="402"/>
      <c r="B62" s="289"/>
      <c r="C62" s="405"/>
      <c r="D62" s="283"/>
      <c r="E62" s="405"/>
      <c r="F62" s="292"/>
      <c r="G62" s="114" t="s">
        <v>156</v>
      </c>
      <c r="H62" s="63">
        <v>9203</v>
      </c>
      <c r="I62" s="115">
        <v>188569.56</v>
      </c>
      <c r="J62" s="63">
        <v>378</v>
      </c>
      <c r="K62" s="115">
        <v>11392.5</v>
      </c>
      <c r="L62" s="63">
        <v>1</v>
      </c>
      <c r="M62" s="115">
        <v>5.9</v>
      </c>
      <c r="N62" s="63">
        <v>25</v>
      </c>
      <c r="O62" s="115">
        <v>631.37</v>
      </c>
      <c r="P62" s="63">
        <v>0</v>
      </c>
      <c r="Q62" s="115">
        <v>0</v>
      </c>
      <c r="R62" s="63">
        <f t="shared" si="5"/>
        <v>9607</v>
      </c>
      <c r="S62" s="115">
        <f t="shared" si="5"/>
        <v>200599.33</v>
      </c>
    </row>
    <row r="63" spans="1:19" ht="15.75" thickBot="1" x14ac:dyDescent="0.3">
      <c r="A63" s="402"/>
      <c r="B63" s="289"/>
      <c r="C63" s="405"/>
      <c r="D63" s="283"/>
      <c r="E63" s="405"/>
      <c r="F63" s="292"/>
      <c r="G63" s="114" t="s">
        <v>155</v>
      </c>
      <c r="H63" s="63">
        <v>34361</v>
      </c>
      <c r="I63" s="115">
        <v>62298.34</v>
      </c>
      <c r="J63" s="63">
        <v>18804</v>
      </c>
      <c r="K63" s="115">
        <v>137301.13</v>
      </c>
      <c r="L63" s="63">
        <v>4040</v>
      </c>
      <c r="M63" s="115">
        <v>74421.61</v>
      </c>
      <c r="N63" s="63">
        <v>13732</v>
      </c>
      <c r="O63" s="115">
        <v>806977.28</v>
      </c>
      <c r="P63" s="63">
        <v>2169</v>
      </c>
      <c r="Q63" s="115">
        <v>13851.71</v>
      </c>
      <c r="R63" s="63">
        <f t="shared" si="5"/>
        <v>73106</v>
      </c>
      <c r="S63" s="115">
        <f t="shared" si="5"/>
        <v>1094850.07</v>
      </c>
    </row>
    <row r="64" spans="1:19" ht="15.75" thickTop="1" x14ac:dyDescent="0.25">
      <c r="A64" s="402"/>
      <c r="B64" s="289"/>
      <c r="C64" s="405"/>
      <c r="D64" s="283"/>
      <c r="E64" s="413"/>
      <c r="F64" s="292"/>
      <c r="G64" s="82" t="s">
        <v>154</v>
      </c>
      <c r="H64" s="116">
        <v>56873</v>
      </c>
      <c r="I64" s="117">
        <v>331156.65000000002</v>
      </c>
      <c r="J64" s="116">
        <v>25095</v>
      </c>
      <c r="K64" s="117">
        <v>208885.95</v>
      </c>
      <c r="L64" s="116">
        <v>6050</v>
      </c>
      <c r="M64" s="117">
        <v>84172.27</v>
      </c>
      <c r="N64" s="116">
        <v>15297</v>
      </c>
      <c r="O64" s="117">
        <v>891791.53</v>
      </c>
      <c r="P64" s="116">
        <v>3504</v>
      </c>
      <c r="Q64" s="117">
        <v>31188.69</v>
      </c>
      <c r="R64" s="116">
        <f>+H64+J64+L64+N64+P64</f>
        <v>106819</v>
      </c>
      <c r="S64" s="117">
        <f>SUM(S61:S63)</f>
        <v>1547195.09</v>
      </c>
    </row>
    <row r="65" spans="1:19" ht="15.75" thickBot="1" x14ac:dyDescent="0.3">
      <c r="A65" s="402"/>
      <c r="B65" s="289"/>
      <c r="C65" s="405"/>
      <c r="D65" s="283"/>
      <c r="E65" s="412" t="s">
        <v>153</v>
      </c>
      <c r="F65" s="292"/>
      <c r="G65" s="114" t="s">
        <v>152</v>
      </c>
      <c r="H65" s="63">
        <v>46926</v>
      </c>
      <c r="I65" s="115">
        <v>65459.42</v>
      </c>
      <c r="J65" s="63">
        <v>15495</v>
      </c>
      <c r="K65" s="115">
        <v>16337.47</v>
      </c>
      <c r="L65" s="63">
        <v>2826</v>
      </c>
      <c r="M65" s="115">
        <v>15214.8</v>
      </c>
      <c r="N65" s="63">
        <v>2657</v>
      </c>
      <c r="O65" s="115">
        <v>25458.78</v>
      </c>
      <c r="P65" s="63">
        <v>803</v>
      </c>
      <c r="Q65" s="115">
        <v>550.58000000000004</v>
      </c>
      <c r="R65" s="63">
        <f>+H65+J65+L65+N65+P65</f>
        <v>68707</v>
      </c>
      <c r="S65" s="115">
        <f>+I65+K65+M65+O65+Q65</f>
        <v>123021.05</v>
      </c>
    </row>
    <row r="66" spans="1:19" ht="16.5" thickTop="1" thickBot="1" x14ac:dyDescent="0.3">
      <c r="A66" s="402"/>
      <c r="B66" s="289"/>
      <c r="C66" s="405"/>
      <c r="D66" s="283"/>
      <c r="E66" s="405"/>
      <c r="F66" s="292"/>
      <c r="G66" s="82" t="s">
        <v>151</v>
      </c>
      <c r="H66" s="118">
        <v>46926</v>
      </c>
      <c r="I66" s="117">
        <v>65459.42</v>
      </c>
      <c r="J66" s="118">
        <v>15495</v>
      </c>
      <c r="K66" s="117">
        <v>16337.47</v>
      </c>
      <c r="L66" s="118">
        <v>2826</v>
      </c>
      <c r="M66" s="117">
        <v>15214.8</v>
      </c>
      <c r="N66" s="118">
        <v>2657</v>
      </c>
      <c r="O66" s="117">
        <v>25458.78</v>
      </c>
      <c r="P66" s="118">
        <v>803</v>
      </c>
      <c r="Q66" s="117">
        <v>550.58000000000004</v>
      </c>
      <c r="R66" s="118">
        <f>+H66+J66+L66+N66+P66</f>
        <v>68707</v>
      </c>
      <c r="S66" s="117">
        <f>SUM(S65)</f>
        <v>123021.05</v>
      </c>
    </row>
    <row r="67" spans="1:19" ht="15.75" thickTop="1" x14ac:dyDescent="0.25">
      <c r="A67" s="402" t="s">
        <v>96</v>
      </c>
      <c r="B67" s="289"/>
      <c r="C67" s="405" t="s">
        <v>174</v>
      </c>
      <c r="D67" s="283"/>
      <c r="E67" s="412" t="s">
        <v>147</v>
      </c>
      <c r="F67" s="292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1</v>
      </c>
      <c r="M67" s="115">
        <v>0.56999999999999995</v>
      </c>
      <c r="N67" s="63">
        <v>1</v>
      </c>
      <c r="O67" s="115">
        <v>0.13</v>
      </c>
      <c r="P67" s="63">
        <v>0</v>
      </c>
      <c r="Q67" s="115">
        <v>0</v>
      </c>
      <c r="R67" s="63">
        <f t="shared" ref="R67:S73" si="6">+H67+J67+L67+N67+P67</f>
        <v>2</v>
      </c>
      <c r="S67" s="115">
        <f t="shared" si="6"/>
        <v>0.7</v>
      </c>
    </row>
    <row r="68" spans="1:19" x14ac:dyDescent="0.25">
      <c r="A68" s="402"/>
      <c r="B68" s="289"/>
      <c r="C68" s="405"/>
      <c r="D68" s="283"/>
      <c r="E68" s="405"/>
      <c r="F68" s="292"/>
      <c r="G68" s="114" t="s">
        <v>482</v>
      </c>
      <c r="H68" s="63">
        <v>0</v>
      </c>
      <c r="I68" s="115">
        <v>0</v>
      </c>
      <c r="J68" s="63">
        <v>1</v>
      </c>
      <c r="K68" s="115">
        <v>0.06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6"/>
        <v>1</v>
      </c>
      <c r="S68" s="115">
        <f t="shared" si="6"/>
        <v>0.06</v>
      </c>
    </row>
    <row r="69" spans="1:19" x14ac:dyDescent="0.25">
      <c r="A69" s="402"/>
      <c r="B69" s="289"/>
      <c r="C69" s="405"/>
      <c r="D69" s="283"/>
      <c r="E69" s="405"/>
      <c r="F69" s="292"/>
      <c r="G69" s="114" t="s">
        <v>149</v>
      </c>
      <c r="H69" s="63">
        <v>5</v>
      </c>
      <c r="I69" s="115">
        <v>11.38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6"/>
        <v>5</v>
      </c>
      <c r="S69" s="115">
        <f t="shared" si="6"/>
        <v>11.38</v>
      </c>
    </row>
    <row r="70" spans="1:19" x14ac:dyDescent="0.25">
      <c r="A70" s="402"/>
      <c r="B70" s="289"/>
      <c r="C70" s="405"/>
      <c r="D70" s="283"/>
      <c r="E70" s="405"/>
      <c r="F70" s="292"/>
      <c r="G70" s="114" t="s">
        <v>483</v>
      </c>
      <c r="H70" s="63">
        <v>0</v>
      </c>
      <c r="I70" s="115">
        <v>0</v>
      </c>
      <c r="J70" s="63">
        <v>1</v>
      </c>
      <c r="K70" s="115">
        <v>2.36</v>
      </c>
      <c r="L70" s="63">
        <v>0</v>
      </c>
      <c r="M70" s="115">
        <v>0</v>
      </c>
      <c r="N70" s="63">
        <v>1</v>
      </c>
      <c r="O70" s="115">
        <v>1.21</v>
      </c>
      <c r="P70" s="63">
        <v>0</v>
      </c>
      <c r="Q70" s="115">
        <v>0</v>
      </c>
      <c r="R70" s="63">
        <f t="shared" si="6"/>
        <v>2</v>
      </c>
      <c r="S70" s="115">
        <f t="shared" si="6"/>
        <v>3.57</v>
      </c>
    </row>
    <row r="71" spans="1:19" x14ac:dyDescent="0.25">
      <c r="A71" s="402"/>
      <c r="B71" s="289"/>
      <c r="C71" s="405"/>
      <c r="D71" s="283"/>
      <c r="E71" s="405"/>
      <c r="F71" s="292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6"/>
        <v>0</v>
      </c>
      <c r="S71" s="115">
        <f t="shared" si="6"/>
        <v>0</v>
      </c>
    </row>
    <row r="72" spans="1:19" x14ac:dyDescent="0.25">
      <c r="A72" s="402"/>
      <c r="B72" s="289"/>
      <c r="C72" s="405"/>
      <c r="D72" s="283"/>
      <c r="E72" s="405"/>
      <c r="F72" s="292"/>
      <c r="G72" s="114" t="s">
        <v>148</v>
      </c>
      <c r="H72" s="63">
        <v>99</v>
      </c>
      <c r="I72" s="115">
        <v>38.799999999999997</v>
      </c>
      <c r="J72" s="63">
        <v>68</v>
      </c>
      <c r="K72" s="115">
        <v>82.28</v>
      </c>
      <c r="L72" s="63">
        <v>17</v>
      </c>
      <c r="M72" s="115">
        <v>40.28</v>
      </c>
      <c r="N72" s="63">
        <v>20</v>
      </c>
      <c r="O72" s="115">
        <v>31.03</v>
      </c>
      <c r="P72" s="63">
        <v>3</v>
      </c>
      <c r="Q72" s="115">
        <v>0.33</v>
      </c>
      <c r="R72" s="63">
        <f t="shared" si="6"/>
        <v>207</v>
      </c>
      <c r="S72" s="115">
        <f t="shared" si="6"/>
        <v>192.72000000000003</v>
      </c>
    </row>
    <row r="73" spans="1:19" ht="15.75" thickBot="1" x14ac:dyDescent="0.3">
      <c r="A73" s="402"/>
      <c r="B73" s="289"/>
      <c r="C73" s="405"/>
      <c r="D73" s="283"/>
      <c r="E73" s="405"/>
      <c r="F73" s="292"/>
      <c r="G73" s="114" t="s">
        <v>147</v>
      </c>
      <c r="H73" s="63">
        <v>253</v>
      </c>
      <c r="I73" s="115">
        <v>95.79</v>
      </c>
      <c r="J73" s="63">
        <v>165</v>
      </c>
      <c r="K73" s="115">
        <v>46.61</v>
      </c>
      <c r="L73" s="63">
        <v>50</v>
      </c>
      <c r="M73" s="115">
        <v>41.64</v>
      </c>
      <c r="N73" s="63">
        <v>116</v>
      </c>
      <c r="O73" s="115">
        <v>634.14</v>
      </c>
      <c r="P73" s="63">
        <v>19</v>
      </c>
      <c r="Q73" s="115">
        <v>15.55</v>
      </c>
      <c r="R73" s="63">
        <f t="shared" si="6"/>
        <v>603</v>
      </c>
      <c r="S73" s="115">
        <f t="shared" si="6"/>
        <v>833.73</v>
      </c>
    </row>
    <row r="74" spans="1:19" ht="16.5" thickTop="1" thickBot="1" x14ac:dyDescent="0.3">
      <c r="A74" s="402"/>
      <c r="B74" s="289"/>
      <c r="C74" s="405"/>
      <c r="D74" s="283"/>
      <c r="E74" s="407"/>
      <c r="F74" s="292"/>
      <c r="G74" s="82" t="s">
        <v>146</v>
      </c>
      <c r="H74" s="116">
        <v>350</v>
      </c>
      <c r="I74" s="117">
        <v>145.97</v>
      </c>
      <c r="J74" s="116">
        <v>235</v>
      </c>
      <c r="K74" s="117">
        <v>131.31</v>
      </c>
      <c r="L74" s="116">
        <v>67</v>
      </c>
      <c r="M74" s="117">
        <v>82.49</v>
      </c>
      <c r="N74" s="116">
        <v>137</v>
      </c>
      <c r="O74" s="117">
        <v>666.51</v>
      </c>
      <c r="P74" s="116">
        <v>22</v>
      </c>
      <c r="Q74" s="117">
        <v>15.88</v>
      </c>
      <c r="R74" s="116">
        <f>+H74+J74+L74+N74+P74</f>
        <v>811</v>
      </c>
      <c r="S74" s="117">
        <f>SUM(S67:S73)</f>
        <v>1042.1600000000001</v>
      </c>
    </row>
    <row r="75" spans="1:19" ht="16.5" thickTop="1" thickBot="1" x14ac:dyDescent="0.3">
      <c r="A75" s="402"/>
      <c r="B75" s="289"/>
      <c r="C75" s="405"/>
      <c r="D75" s="283"/>
      <c r="E75" s="319"/>
      <c r="F75" s="292"/>
      <c r="G75" s="324" t="s">
        <v>522</v>
      </c>
      <c r="H75" s="116">
        <v>21</v>
      </c>
      <c r="I75" s="117">
        <v>3.75</v>
      </c>
      <c r="J75" s="116">
        <v>2</v>
      </c>
      <c r="K75" s="117">
        <v>0.2</v>
      </c>
      <c r="L75" s="116">
        <v>3</v>
      </c>
      <c r="M75" s="117">
        <v>0.4</v>
      </c>
      <c r="N75" s="116">
        <v>2</v>
      </c>
      <c r="O75" s="117">
        <v>0.03</v>
      </c>
      <c r="P75" s="116">
        <v>2</v>
      </c>
      <c r="Q75" s="117">
        <v>1.33</v>
      </c>
      <c r="R75" s="116">
        <f t="shared" ref="R75:S77" si="7">+H75+J75+L75+N75+P75</f>
        <v>30</v>
      </c>
      <c r="S75" s="117">
        <f t="shared" si="7"/>
        <v>5.7100000000000009</v>
      </c>
    </row>
    <row r="76" spans="1:19" ht="16.5" thickTop="1" thickBot="1" x14ac:dyDescent="0.3">
      <c r="A76" s="402"/>
      <c r="B76" s="289"/>
      <c r="C76" s="405"/>
      <c r="D76" s="283"/>
      <c r="E76" s="319"/>
      <c r="F76" s="292"/>
      <c r="G76" s="324" t="s">
        <v>523</v>
      </c>
      <c r="H76" s="116">
        <v>2</v>
      </c>
      <c r="I76" s="117">
        <v>0.81</v>
      </c>
      <c r="J76" s="116">
        <v>1</v>
      </c>
      <c r="K76" s="117">
        <v>7.0000000000000007E-2</v>
      </c>
      <c r="L76" s="116">
        <v>0</v>
      </c>
      <c r="M76" s="117">
        <v>0</v>
      </c>
      <c r="N76" s="116">
        <v>2</v>
      </c>
      <c r="O76" s="117">
        <v>0.23</v>
      </c>
      <c r="P76" s="116">
        <v>2</v>
      </c>
      <c r="Q76" s="117">
        <v>2.69</v>
      </c>
      <c r="R76" s="116">
        <f t="shared" si="7"/>
        <v>7</v>
      </c>
      <c r="S76" s="117">
        <f t="shared" si="7"/>
        <v>3.8</v>
      </c>
    </row>
    <row r="77" spans="1:19" ht="16.5" thickTop="1" thickBot="1" x14ac:dyDescent="0.3">
      <c r="A77" s="402"/>
      <c r="B77" s="289"/>
      <c r="C77" s="405"/>
      <c r="D77" s="283"/>
      <c r="E77" s="319"/>
      <c r="F77" s="292"/>
      <c r="G77" s="324" t="s">
        <v>524</v>
      </c>
      <c r="H77" s="116">
        <v>366</v>
      </c>
      <c r="I77" s="117">
        <v>64.150000000000006</v>
      </c>
      <c r="J77" s="116">
        <v>15</v>
      </c>
      <c r="K77" s="117">
        <v>2.04</v>
      </c>
      <c r="L77" s="116">
        <v>0</v>
      </c>
      <c r="M77" s="117">
        <v>0</v>
      </c>
      <c r="N77" s="116">
        <v>1</v>
      </c>
      <c r="O77" s="117">
        <v>0.01</v>
      </c>
      <c r="P77" s="116">
        <v>0</v>
      </c>
      <c r="Q77" s="117">
        <v>0</v>
      </c>
      <c r="R77" s="116">
        <f t="shared" si="7"/>
        <v>382</v>
      </c>
      <c r="S77" s="117">
        <f t="shared" si="7"/>
        <v>66.200000000000017</v>
      </c>
    </row>
    <row r="78" spans="1:19" ht="16.5" thickTop="1" thickBot="1" x14ac:dyDescent="0.3">
      <c r="A78" s="402"/>
      <c r="B78" s="289"/>
      <c r="C78" s="413"/>
      <c r="D78" s="283"/>
      <c r="E78" s="410" t="s">
        <v>145</v>
      </c>
      <c r="F78" s="410"/>
      <c r="G78" s="410"/>
      <c r="H78" s="119">
        <v>84391</v>
      </c>
      <c r="I78" s="120">
        <v>559740.23</v>
      </c>
      <c r="J78" s="119">
        <v>38037</v>
      </c>
      <c r="K78" s="120">
        <v>293390.34000000003</v>
      </c>
      <c r="L78" s="119">
        <v>8998</v>
      </c>
      <c r="M78" s="120">
        <v>199409.5</v>
      </c>
      <c r="N78" s="119">
        <v>22014</v>
      </c>
      <c r="O78" s="120">
        <v>1368530.88</v>
      </c>
      <c r="P78" s="119">
        <v>4592</v>
      </c>
      <c r="Q78" s="120">
        <v>68115.58</v>
      </c>
      <c r="R78" s="119">
        <f>+H78+J78+L78+N78+P78</f>
        <v>158032</v>
      </c>
      <c r="S78" s="120">
        <f>+S74+S66+S64+S60+S58+S50+S48+S46+S32+S19+S10+S75+S76+S77</f>
        <v>2489186.5300000003</v>
      </c>
    </row>
    <row r="79" spans="1:19" ht="15" customHeight="1" thickTop="1" x14ac:dyDescent="0.25">
      <c r="A79" s="402"/>
      <c r="B79" s="283"/>
      <c r="C79" s="412" t="s">
        <v>95</v>
      </c>
      <c r="D79" s="283"/>
      <c r="E79" s="404" t="s">
        <v>144</v>
      </c>
      <c r="F79" s="292"/>
      <c r="G79" s="114" t="s">
        <v>22</v>
      </c>
      <c r="H79" s="63">
        <v>0</v>
      </c>
      <c r="I79" s="115">
        <v>0</v>
      </c>
      <c r="J79" s="63">
        <v>643</v>
      </c>
      <c r="K79" s="115">
        <v>5727.06</v>
      </c>
      <c r="L79" s="63">
        <v>232</v>
      </c>
      <c r="M79" s="115">
        <v>15142.19</v>
      </c>
      <c r="N79" s="63">
        <v>163</v>
      </c>
      <c r="O79" s="115">
        <v>4369.3100000000004</v>
      </c>
      <c r="P79" s="63">
        <v>2</v>
      </c>
      <c r="Q79" s="115">
        <v>202.08</v>
      </c>
      <c r="R79" s="63">
        <f t="shared" ref="R79:S88" si="8">+H79+J79+L79+N79+P79</f>
        <v>1040</v>
      </c>
      <c r="S79" s="115">
        <f t="shared" si="8"/>
        <v>25440.640000000003</v>
      </c>
    </row>
    <row r="80" spans="1:19" x14ac:dyDescent="0.25">
      <c r="A80" s="402"/>
      <c r="B80" s="283"/>
      <c r="C80" s="405"/>
      <c r="D80" s="283"/>
      <c r="E80" s="405"/>
      <c r="F80" s="292"/>
      <c r="G80" s="114" t="s">
        <v>143</v>
      </c>
      <c r="H80" s="63">
        <v>9009</v>
      </c>
      <c r="I80" s="115">
        <v>12881.13</v>
      </c>
      <c r="J80" s="63">
        <v>7382</v>
      </c>
      <c r="K80" s="115">
        <v>10227.33</v>
      </c>
      <c r="L80" s="63">
        <v>882</v>
      </c>
      <c r="M80" s="115">
        <v>3099.13</v>
      </c>
      <c r="N80" s="63">
        <v>2249</v>
      </c>
      <c r="O80" s="115">
        <v>32916.19</v>
      </c>
      <c r="P80" s="63">
        <v>302</v>
      </c>
      <c r="Q80" s="115">
        <v>1286.3800000000001</v>
      </c>
      <c r="R80" s="63">
        <f t="shared" si="8"/>
        <v>19824</v>
      </c>
      <c r="S80" s="115">
        <f t="shared" si="8"/>
        <v>60410.159999999996</v>
      </c>
    </row>
    <row r="81" spans="1:19" x14ac:dyDescent="0.25">
      <c r="A81" s="402"/>
      <c r="B81" s="283"/>
      <c r="C81" s="405"/>
      <c r="D81" s="283"/>
      <c r="E81" s="405"/>
      <c r="F81" s="292"/>
      <c r="G81" s="114" t="s">
        <v>142</v>
      </c>
      <c r="H81" s="63">
        <v>7625</v>
      </c>
      <c r="I81" s="115">
        <v>7958.07</v>
      </c>
      <c r="J81" s="63">
        <v>2691</v>
      </c>
      <c r="K81" s="115">
        <v>5525.97</v>
      </c>
      <c r="L81" s="63">
        <v>5</v>
      </c>
      <c r="M81" s="115">
        <v>3.86</v>
      </c>
      <c r="N81" s="63">
        <v>24</v>
      </c>
      <c r="O81" s="115">
        <v>202.4</v>
      </c>
      <c r="P81" s="63">
        <v>3</v>
      </c>
      <c r="Q81" s="115">
        <v>13.43</v>
      </c>
      <c r="R81" s="63">
        <f t="shared" si="8"/>
        <v>10348</v>
      </c>
      <c r="S81" s="115">
        <f t="shared" si="8"/>
        <v>13703.730000000001</v>
      </c>
    </row>
    <row r="82" spans="1:19" x14ac:dyDescent="0.25">
      <c r="A82" s="402"/>
      <c r="B82" s="283"/>
      <c r="C82" s="405"/>
      <c r="D82" s="283"/>
      <c r="E82" s="405"/>
      <c r="F82" s="292"/>
      <c r="G82" s="114" t="s">
        <v>141</v>
      </c>
      <c r="H82" s="63">
        <v>230</v>
      </c>
      <c r="I82" s="115">
        <v>134.1</v>
      </c>
      <c r="J82" s="63">
        <v>61</v>
      </c>
      <c r="K82" s="115">
        <v>72.7</v>
      </c>
      <c r="L82" s="63">
        <v>286</v>
      </c>
      <c r="M82" s="115">
        <v>1694.08</v>
      </c>
      <c r="N82" s="63">
        <v>1008</v>
      </c>
      <c r="O82" s="115">
        <v>15383.5</v>
      </c>
      <c r="P82" s="63">
        <v>112</v>
      </c>
      <c r="Q82" s="115">
        <v>354.1</v>
      </c>
      <c r="R82" s="63">
        <f t="shared" si="8"/>
        <v>1697</v>
      </c>
      <c r="S82" s="115">
        <f t="shared" si="8"/>
        <v>17638.48</v>
      </c>
    </row>
    <row r="83" spans="1:19" x14ac:dyDescent="0.25">
      <c r="A83" s="402"/>
      <c r="B83" s="283"/>
      <c r="C83" s="405"/>
      <c r="D83" s="283"/>
      <c r="E83" s="405"/>
      <c r="F83" s="292"/>
      <c r="G83" s="114" t="s">
        <v>140</v>
      </c>
      <c r="H83" s="63">
        <v>31467</v>
      </c>
      <c r="I83" s="115">
        <v>40299.5</v>
      </c>
      <c r="J83" s="63">
        <v>17829</v>
      </c>
      <c r="K83" s="115">
        <v>25214.5</v>
      </c>
      <c r="L83" s="63">
        <v>1139</v>
      </c>
      <c r="M83" s="115">
        <v>21967.279999999999</v>
      </c>
      <c r="N83" s="63">
        <v>439</v>
      </c>
      <c r="O83" s="115">
        <v>12512.72</v>
      </c>
      <c r="P83" s="63">
        <v>78</v>
      </c>
      <c r="Q83" s="115">
        <v>48.97</v>
      </c>
      <c r="R83" s="63">
        <f t="shared" si="8"/>
        <v>50952</v>
      </c>
      <c r="S83" s="115">
        <f t="shared" si="8"/>
        <v>100042.97</v>
      </c>
    </row>
    <row r="84" spans="1:19" x14ac:dyDescent="0.25">
      <c r="A84" s="402"/>
      <c r="B84" s="283"/>
      <c r="C84" s="405"/>
      <c r="D84" s="283"/>
      <c r="E84" s="405"/>
      <c r="F84" s="292"/>
      <c r="G84" s="114" t="s">
        <v>139</v>
      </c>
      <c r="H84" s="63">
        <v>1179</v>
      </c>
      <c r="I84" s="115">
        <v>1568.8</v>
      </c>
      <c r="J84" s="63">
        <v>1409</v>
      </c>
      <c r="K84" s="115">
        <v>2199.1</v>
      </c>
      <c r="L84" s="63">
        <v>110</v>
      </c>
      <c r="M84" s="115">
        <v>865.82</v>
      </c>
      <c r="N84" s="63">
        <v>401</v>
      </c>
      <c r="O84" s="115">
        <v>3808.99</v>
      </c>
      <c r="P84" s="63">
        <v>4</v>
      </c>
      <c r="Q84" s="115">
        <v>12.14</v>
      </c>
      <c r="R84" s="63">
        <f t="shared" si="8"/>
        <v>3103</v>
      </c>
      <c r="S84" s="115">
        <f t="shared" si="8"/>
        <v>8454.8499999999985</v>
      </c>
    </row>
    <row r="85" spans="1:19" x14ac:dyDescent="0.25">
      <c r="A85" s="402"/>
      <c r="B85" s="283"/>
      <c r="C85" s="405"/>
      <c r="D85" s="283"/>
      <c r="E85" s="405"/>
      <c r="F85" s="292"/>
      <c r="G85" s="114" t="s">
        <v>138</v>
      </c>
      <c r="H85" s="63">
        <v>2175</v>
      </c>
      <c r="I85" s="115">
        <v>2290.2800000000002</v>
      </c>
      <c r="J85" s="63">
        <v>861</v>
      </c>
      <c r="K85" s="115">
        <v>821.89</v>
      </c>
      <c r="L85" s="63">
        <v>366</v>
      </c>
      <c r="M85" s="115">
        <v>3319.22</v>
      </c>
      <c r="N85" s="63">
        <v>1090</v>
      </c>
      <c r="O85" s="115">
        <v>20850.39</v>
      </c>
      <c r="P85" s="63">
        <v>105</v>
      </c>
      <c r="Q85" s="115">
        <v>302.94</v>
      </c>
      <c r="R85" s="63">
        <f t="shared" si="8"/>
        <v>4597</v>
      </c>
      <c r="S85" s="115">
        <f t="shared" si="8"/>
        <v>27584.719999999998</v>
      </c>
    </row>
    <row r="86" spans="1:19" x14ac:dyDescent="0.25">
      <c r="A86" s="402"/>
      <c r="B86" s="283"/>
      <c r="C86" s="405"/>
      <c r="D86" s="283"/>
      <c r="E86" s="405"/>
      <c r="F86" s="292"/>
      <c r="G86" s="114" t="s">
        <v>525</v>
      </c>
      <c r="H86" s="63">
        <v>0</v>
      </c>
      <c r="I86" s="115">
        <v>0</v>
      </c>
      <c r="J86" s="63">
        <v>0</v>
      </c>
      <c r="K86" s="115">
        <v>0</v>
      </c>
      <c r="L86" s="63">
        <v>1</v>
      </c>
      <c r="M86" s="115">
        <v>0.4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8"/>
        <v>1</v>
      </c>
      <c r="S86" s="115">
        <f t="shared" si="8"/>
        <v>0.4</v>
      </c>
    </row>
    <row r="87" spans="1:19" x14ac:dyDescent="0.25">
      <c r="A87" s="402"/>
      <c r="B87" s="283"/>
      <c r="C87" s="405"/>
      <c r="D87" s="283"/>
      <c r="E87" s="405"/>
      <c r="F87" s="292"/>
      <c r="G87" s="114" t="s">
        <v>137</v>
      </c>
      <c r="H87" s="63">
        <v>293</v>
      </c>
      <c r="I87" s="115">
        <v>538.11</v>
      </c>
      <c r="J87" s="63">
        <v>169</v>
      </c>
      <c r="K87" s="115">
        <v>822.12</v>
      </c>
      <c r="L87" s="63">
        <v>55</v>
      </c>
      <c r="M87" s="115">
        <v>273.39</v>
      </c>
      <c r="N87" s="63">
        <v>730</v>
      </c>
      <c r="O87" s="115">
        <v>13230.1</v>
      </c>
      <c r="P87" s="63">
        <v>24</v>
      </c>
      <c r="Q87" s="115">
        <v>81.180000000000007</v>
      </c>
      <c r="R87" s="63">
        <f t="shared" si="8"/>
        <v>1271</v>
      </c>
      <c r="S87" s="115">
        <f t="shared" si="8"/>
        <v>14944.900000000001</v>
      </c>
    </row>
    <row r="88" spans="1:19" ht="15.75" thickBot="1" x14ac:dyDescent="0.3">
      <c r="A88" s="402"/>
      <c r="B88" s="283"/>
      <c r="C88" s="405"/>
      <c r="D88" s="283"/>
      <c r="E88" s="405"/>
      <c r="F88" s="292"/>
      <c r="G88" s="114" t="s">
        <v>136</v>
      </c>
      <c r="H88" s="63">
        <v>1296</v>
      </c>
      <c r="I88" s="115">
        <v>882.08</v>
      </c>
      <c r="J88" s="63">
        <v>391</v>
      </c>
      <c r="K88" s="115">
        <v>364.11</v>
      </c>
      <c r="L88" s="63">
        <v>24</v>
      </c>
      <c r="M88" s="115">
        <v>87.64</v>
      </c>
      <c r="N88" s="63">
        <v>23</v>
      </c>
      <c r="O88" s="115">
        <v>52.49</v>
      </c>
      <c r="P88" s="63">
        <v>184</v>
      </c>
      <c r="Q88" s="115">
        <v>277.67</v>
      </c>
      <c r="R88" s="63">
        <f t="shared" si="8"/>
        <v>1918</v>
      </c>
      <c r="S88" s="115">
        <f t="shared" si="8"/>
        <v>1663.9900000000002</v>
      </c>
    </row>
    <row r="89" spans="1:19" ht="15.75" thickTop="1" x14ac:dyDescent="0.25">
      <c r="A89" s="402"/>
      <c r="B89" s="283"/>
      <c r="C89" s="405"/>
      <c r="D89" s="283"/>
      <c r="E89" s="413"/>
      <c r="F89" s="292"/>
      <c r="G89" s="82" t="s">
        <v>135</v>
      </c>
      <c r="H89" s="116">
        <v>41535</v>
      </c>
      <c r="I89" s="117">
        <v>66552.070000000007</v>
      </c>
      <c r="J89" s="116">
        <v>23431</v>
      </c>
      <c r="K89" s="117">
        <v>50974.78</v>
      </c>
      <c r="L89" s="116">
        <v>2431</v>
      </c>
      <c r="M89" s="117">
        <v>46453.01</v>
      </c>
      <c r="N89" s="116">
        <v>4296</v>
      </c>
      <c r="O89" s="117">
        <v>103326.09</v>
      </c>
      <c r="P89" s="116">
        <v>668</v>
      </c>
      <c r="Q89" s="117">
        <v>2578.89</v>
      </c>
      <c r="R89" s="116">
        <f>+H89+J89+L89+N89+P89</f>
        <v>72361</v>
      </c>
      <c r="S89" s="117">
        <f>SUM(S79:S88)</f>
        <v>269884.83999999997</v>
      </c>
    </row>
    <row r="90" spans="1:19" ht="15.75" thickBot="1" x14ac:dyDescent="0.3">
      <c r="A90" s="402"/>
      <c r="B90" s="283"/>
      <c r="C90" s="405"/>
      <c r="D90" s="283"/>
      <c r="E90" s="412" t="s">
        <v>134</v>
      </c>
      <c r="F90" s="292"/>
      <c r="G90" s="114" t="s">
        <v>133</v>
      </c>
      <c r="H90" s="63">
        <v>216</v>
      </c>
      <c r="I90" s="115">
        <v>87.76</v>
      </c>
      <c r="J90" s="63">
        <v>76</v>
      </c>
      <c r="K90" s="115">
        <v>121.21</v>
      </c>
      <c r="L90" s="63">
        <v>15</v>
      </c>
      <c r="M90" s="115">
        <v>31.64</v>
      </c>
      <c r="N90" s="63">
        <v>16</v>
      </c>
      <c r="O90" s="115">
        <v>172.53</v>
      </c>
      <c r="P90" s="63">
        <v>5</v>
      </c>
      <c r="Q90" s="115">
        <v>12.84</v>
      </c>
      <c r="R90" s="63">
        <f>+H90+J90+L90+N90+P90</f>
        <v>328</v>
      </c>
      <c r="S90" s="115">
        <f>+I90+K90+M90+O90+Q90</f>
        <v>425.97999999999996</v>
      </c>
    </row>
    <row r="91" spans="1:19" ht="15.75" thickTop="1" x14ac:dyDescent="0.25">
      <c r="A91" s="402"/>
      <c r="B91" s="283"/>
      <c r="C91" s="405"/>
      <c r="D91" s="283"/>
      <c r="E91" s="413"/>
      <c r="F91" s="292"/>
      <c r="G91" s="82" t="s">
        <v>132</v>
      </c>
      <c r="H91" s="116">
        <v>216</v>
      </c>
      <c r="I91" s="117">
        <v>87.76</v>
      </c>
      <c r="J91" s="116">
        <v>76</v>
      </c>
      <c r="K91" s="117">
        <v>121.21</v>
      </c>
      <c r="L91" s="116">
        <v>15</v>
      </c>
      <c r="M91" s="117">
        <v>31.64</v>
      </c>
      <c r="N91" s="116">
        <v>16</v>
      </c>
      <c r="O91" s="117">
        <v>172.53</v>
      </c>
      <c r="P91" s="116">
        <v>5</v>
      </c>
      <c r="Q91" s="117">
        <v>12.84</v>
      </c>
      <c r="R91" s="116">
        <f>+H91+J91+L91+N91+P91</f>
        <v>328</v>
      </c>
      <c r="S91" s="117">
        <f>SUM(S90)</f>
        <v>425.97999999999996</v>
      </c>
    </row>
    <row r="92" spans="1:19" ht="15" customHeight="1" x14ac:dyDescent="0.25">
      <c r="A92" s="402"/>
      <c r="B92" s="283"/>
      <c r="C92" s="405"/>
      <c r="D92" s="283"/>
      <c r="E92" s="412" t="s">
        <v>131</v>
      </c>
      <c r="F92" s="292"/>
      <c r="G92" s="114" t="s">
        <v>130</v>
      </c>
      <c r="H92" s="63">
        <v>2843</v>
      </c>
      <c r="I92" s="115">
        <v>2500.9899999999998</v>
      </c>
      <c r="J92" s="63">
        <v>1176</v>
      </c>
      <c r="K92" s="115">
        <v>1778.6</v>
      </c>
      <c r="L92" s="63">
        <v>549</v>
      </c>
      <c r="M92" s="115">
        <v>4773.6400000000003</v>
      </c>
      <c r="N92" s="63">
        <v>565</v>
      </c>
      <c r="O92" s="115">
        <v>9507.2800000000007</v>
      </c>
      <c r="P92" s="63">
        <v>11</v>
      </c>
      <c r="Q92" s="115">
        <v>10.88</v>
      </c>
      <c r="R92" s="63">
        <f t="shared" ref="R92:S98" si="9">+H92+J92+L92+N92+P92</f>
        <v>5144</v>
      </c>
      <c r="S92" s="115">
        <f t="shared" si="9"/>
        <v>18571.390000000003</v>
      </c>
    </row>
    <row r="93" spans="1:19" ht="15" customHeight="1" x14ac:dyDescent="0.25">
      <c r="A93" s="402"/>
      <c r="B93" s="283"/>
      <c r="C93" s="405"/>
      <c r="D93" s="283"/>
      <c r="E93" s="405"/>
      <c r="F93" s="292"/>
      <c r="G93" s="114" t="s">
        <v>484</v>
      </c>
      <c r="H93" s="63">
        <v>1</v>
      </c>
      <c r="I93" s="115">
        <v>0.66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9"/>
        <v>1</v>
      </c>
      <c r="S93" s="115">
        <f t="shared" si="9"/>
        <v>0.66</v>
      </c>
    </row>
    <row r="94" spans="1:19" x14ac:dyDescent="0.25">
      <c r="A94" s="402"/>
      <c r="B94" s="283"/>
      <c r="C94" s="405"/>
      <c r="D94" s="283"/>
      <c r="E94" s="405"/>
      <c r="F94" s="292"/>
      <c r="G94" s="114" t="s">
        <v>129</v>
      </c>
      <c r="H94" s="63">
        <v>8239</v>
      </c>
      <c r="I94" s="115">
        <v>8494.8799999999992</v>
      </c>
      <c r="J94" s="63">
        <v>7225</v>
      </c>
      <c r="K94" s="115">
        <v>17358.25</v>
      </c>
      <c r="L94" s="63">
        <v>1893</v>
      </c>
      <c r="M94" s="115">
        <v>10475.31</v>
      </c>
      <c r="N94" s="63">
        <v>4183</v>
      </c>
      <c r="O94" s="115">
        <v>81281.94</v>
      </c>
      <c r="P94" s="63">
        <v>101</v>
      </c>
      <c r="Q94" s="115">
        <v>430.72</v>
      </c>
      <c r="R94" s="63">
        <f t="shared" si="9"/>
        <v>21641</v>
      </c>
      <c r="S94" s="115">
        <f t="shared" si="9"/>
        <v>118041.1</v>
      </c>
    </row>
    <row r="95" spans="1:19" x14ac:dyDescent="0.25">
      <c r="A95" s="402"/>
      <c r="B95" s="283"/>
      <c r="C95" s="405"/>
      <c r="D95" s="283"/>
      <c r="E95" s="405"/>
      <c r="F95" s="292"/>
      <c r="G95" s="114" t="s">
        <v>485</v>
      </c>
      <c r="H95" s="63">
        <v>2</v>
      </c>
      <c r="I95" s="115">
        <v>0.62</v>
      </c>
      <c r="J95" s="63">
        <v>2</v>
      </c>
      <c r="K95" s="115">
        <v>27.28</v>
      </c>
      <c r="L95" s="63">
        <v>1</v>
      </c>
      <c r="M95" s="115">
        <v>3.84</v>
      </c>
      <c r="N95" s="63">
        <v>1</v>
      </c>
      <c r="O95" s="115">
        <v>0.67</v>
      </c>
      <c r="P95" s="63">
        <v>4</v>
      </c>
      <c r="Q95" s="115">
        <v>2.71</v>
      </c>
      <c r="R95" s="63">
        <f t="shared" si="9"/>
        <v>10</v>
      </c>
      <c r="S95" s="115">
        <f t="shared" si="9"/>
        <v>35.120000000000005</v>
      </c>
    </row>
    <row r="96" spans="1:19" x14ac:dyDescent="0.25">
      <c r="A96" s="402"/>
      <c r="B96" s="283"/>
      <c r="C96" s="405"/>
      <c r="D96" s="283"/>
      <c r="E96" s="405"/>
      <c r="F96" s="292"/>
      <c r="G96" s="114" t="s">
        <v>486</v>
      </c>
      <c r="H96" s="63">
        <v>90</v>
      </c>
      <c r="I96" s="115">
        <v>36.11</v>
      </c>
      <c r="J96" s="63">
        <v>11</v>
      </c>
      <c r="K96" s="115">
        <v>2.4300000000000002</v>
      </c>
      <c r="L96" s="63">
        <v>0</v>
      </c>
      <c r="M96" s="115">
        <v>0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9"/>
        <v>101</v>
      </c>
      <c r="S96" s="115">
        <f t="shared" si="9"/>
        <v>38.54</v>
      </c>
    </row>
    <row r="97" spans="1:19" x14ac:dyDescent="0.25">
      <c r="A97" s="402"/>
      <c r="B97" s="283"/>
      <c r="C97" s="405"/>
      <c r="D97" s="283"/>
      <c r="E97" s="405"/>
      <c r="F97" s="292"/>
      <c r="G97" s="114" t="s">
        <v>126</v>
      </c>
      <c r="H97" s="63">
        <v>25696</v>
      </c>
      <c r="I97" s="115">
        <v>25500.52</v>
      </c>
      <c r="J97" s="63">
        <v>17374</v>
      </c>
      <c r="K97" s="115">
        <v>58716.83</v>
      </c>
      <c r="L97" s="63">
        <v>5209</v>
      </c>
      <c r="M97" s="115">
        <v>34501.629999999997</v>
      </c>
      <c r="N97" s="63">
        <v>13973</v>
      </c>
      <c r="O97" s="115">
        <v>371304.48</v>
      </c>
      <c r="P97" s="63">
        <v>2356</v>
      </c>
      <c r="Q97" s="115">
        <v>9354.14</v>
      </c>
      <c r="R97" s="63">
        <f t="shared" si="9"/>
        <v>64608</v>
      </c>
      <c r="S97" s="115">
        <f t="shared" si="9"/>
        <v>499377.6</v>
      </c>
    </row>
    <row r="98" spans="1:19" ht="15.75" thickBot="1" x14ac:dyDescent="0.3">
      <c r="A98" s="402"/>
      <c r="B98" s="283"/>
      <c r="C98" s="405"/>
      <c r="D98" s="283"/>
      <c r="E98" s="405"/>
      <c r="F98" s="292"/>
      <c r="G98" s="114" t="s">
        <v>487</v>
      </c>
      <c r="H98" s="63">
        <v>0</v>
      </c>
      <c r="I98" s="115">
        <v>0</v>
      </c>
      <c r="J98" s="63">
        <v>3</v>
      </c>
      <c r="K98" s="115">
        <v>4.9800000000000004</v>
      </c>
      <c r="L98" s="63">
        <v>1</v>
      </c>
      <c r="M98" s="115">
        <v>52.34</v>
      </c>
      <c r="N98" s="63">
        <v>2</v>
      </c>
      <c r="O98" s="115">
        <v>3.85</v>
      </c>
      <c r="P98" s="63">
        <v>0</v>
      </c>
      <c r="Q98" s="115">
        <v>0</v>
      </c>
      <c r="R98" s="63">
        <f t="shared" si="9"/>
        <v>6</v>
      </c>
      <c r="S98" s="115">
        <f t="shared" si="9"/>
        <v>61.170000000000009</v>
      </c>
    </row>
    <row r="99" spans="1:19" ht="15.75" thickTop="1" x14ac:dyDescent="0.25">
      <c r="A99" s="402"/>
      <c r="B99" s="283"/>
      <c r="C99" s="405"/>
      <c r="D99" s="283"/>
      <c r="E99" s="413"/>
      <c r="F99" s="292"/>
      <c r="G99" s="82" t="s">
        <v>124</v>
      </c>
      <c r="H99" s="116">
        <v>33911</v>
      </c>
      <c r="I99" s="117">
        <v>36533.78</v>
      </c>
      <c r="J99" s="116">
        <v>22699</v>
      </c>
      <c r="K99" s="117">
        <v>77888.37</v>
      </c>
      <c r="L99" s="116">
        <v>6673</v>
      </c>
      <c r="M99" s="117">
        <v>49806.76</v>
      </c>
      <c r="N99" s="116">
        <v>15204</v>
      </c>
      <c r="O99" s="117">
        <v>462098.22</v>
      </c>
      <c r="P99" s="116">
        <v>2388</v>
      </c>
      <c r="Q99" s="117">
        <v>9798.4500000000007</v>
      </c>
      <c r="R99" s="116">
        <f>+H99+J99+L99+N99+P99</f>
        <v>80875</v>
      </c>
      <c r="S99" s="117">
        <f>SUM(S92:S98)</f>
        <v>636125.58000000007</v>
      </c>
    </row>
    <row r="100" spans="1:19" ht="15" customHeight="1" x14ac:dyDescent="0.25">
      <c r="A100" s="402" t="s">
        <v>96</v>
      </c>
      <c r="B100" s="283"/>
      <c r="C100" s="405" t="s">
        <v>95</v>
      </c>
      <c r="D100" s="283"/>
      <c r="E100" s="412" t="s">
        <v>123</v>
      </c>
      <c r="F100" s="292"/>
      <c r="G100" s="114" t="s">
        <v>122</v>
      </c>
      <c r="H100" s="63">
        <v>3166</v>
      </c>
      <c r="I100" s="115">
        <v>2040.33</v>
      </c>
      <c r="J100" s="63">
        <v>1682</v>
      </c>
      <c r="K100" s="115">
        <v>373.66</v>
      </c>
      <c r="L100" s="63">
        <v>283</v>
      </c>
      <c r="M100" s="115">
        <v>954.36</v>
      </c>
      <c r="N100" s="63">
        <v>231</v>
      </c>
      <c r="O100" s="115">
        <v>2325.8000000000002</v>
      </c>
      <c r="P100" s="63">
        <v>6</v>
      </c>
      <c r="Q100" s="115">
        <v>2.42</v>
      </c>
      <c r="R100" s="63">
        <f t="shared" ref="R100:S129" si="10">+H100+J100+L100+N100+P100</f>
        <v>5368</v>
      </c>
      <c r="S100" s="115">
        <f t="shared" si="10"/>
        <v>5696.57</v>
      </c>
    </row>
    <row r="101" spans="1:19" x14ac:dyDescent="0.25">
      <c r="A101" s="402"/>
      <c r="B101" s="283"/>
      <c r="C101" s="405"/>
      <c r="D101" s="283"/>
      <c r="E101" s="405"/>
      <c r="F101" s="292"/>
      <c r="G101" s="114" t="s">
        <v>121</v>
      </c>
      <c r="H101" s="63">
        <v>2</v>
      </c>
      <c r="I101" s="115">
        <v>0.51</v>
      </c>
      <c r="J101" s="63">
        <v>4</v>
      </c>
      <c r="K101" s="115">
        <v>0.83</v>
      </c>
      <c r="L101" s="63">
        <v>1</v>
      </c>
      <c r="M101" s="115">
        <v>0.16</v>
      </c>
      <c r="N101" s="63">
        <v>0</v>
      </c>
      <c r="O101" s="115">
        <v>0</v>
      </c>
      <c r="P101" s="63">
        <v>0</v>
      </c>
      <c r="Q101" s="115">
        <v>0</v>
      </c>
      <c r="R101" s="63">
        <f t="shared" si="10"/>
        <v>7</v>
      </c>
      <c r="S101" s="115">
        <f t="shared" si="10"/>
        <v>1.4999999999999998</v>
      </c>
    </row>
    <row r="102" spans="1:19" x14ac:dyDescent="0.25">
      <c r="A102" s="402"/>
      <c r="B102" s="283"/>
      <c r="C102" s="405"/>
      <c r="D102" s="283"/>
      <c r="E102" s="405"/>
      <c r="F102" s="292"/>
      <c r="G102" s="114" t="s">
        <v>120</v>
      </c>
      <c r="H102" s="63">
        <v>71</v>
      </c>
      <c r="I102" s="115">
        <v>11.82</v>
      </c>
      <c r="J102" s="63">
        <v>43</v>
      </c>
      <c r="K102" s="115">
        <v>49.64</v>
      </c>
      <c r="L102" s="63">
        <v>14</v>
      </c>
      <c r="M102" s="115">
        <v>27.43</v>
      </c>
      <c r="N102" s="63">
        <v>3</v>
      </c>
      <c r="O102" s="115">
        <v>37.409999999999997</v>
      </c>
      <c r="P102" s="63">
        <v>4</v>
      </c>
      <c r="Q102" s="115">
        <v>0.4</v>
      </c>
      <c r="R102" s="63">
        <f t="shared" si="10"/>
        <v>135</v>
      </c>
      <c r="S102" s="115">
        <f t="shared" si="10"/>
        <v>126.7</v>
      </c>
    </row>
    <row r="103" spans="1:19" x14ac:dyDescent="0.25">
      <c r="A103" s="402"/>
      <c r="B103" s="283"/>
      <c r="C103" s="405"/>
      <c r="D103" s="283"/>
      <c r="E103" s="405"/>
      <c r="F103" s="292"/>
      <c r="G103" s="114" t="s">
        <v>119</v>
      </c>
      <c r="H103" s="63">
        <v>22</v>
      </c>
      <c r="I103" s="115">
        <v>7.53</v>
      </c>
      <c r="J103" s="63">
        <v>21</v>
      </c>
      <c r="K103" s="115">
        <v>2.06</v>
      </c>
      <c r="L103" s="63">
        <v>23</v>
      </c>
      <c r="M103" s="115">
        <v>9.17</v>
      </c>
      <c r="N103" s="63">
        <v>21</v>
      </c>
      <c r="O103" s="115">
        <v>474.29</v>
      </c>
      <c r="P103" s="63">
        <v>0</v>
      </c>
      <c r="Q103" s="115">
        <v>0</v>
      </c>
      <c r="R103" s="63">
        <f t="shared" si="10"/>
        <v>87</v>
      </c>
      <c r="S103" s="115">
        <f t="shared" si="10"/>
        <v>493.05</v>
      </c>
    </row>
    <row r="104" spans="1:19" x14ac:dyDescent="0.25">
      <c r="A104" s="402"/>
      <c r="B104" s="283"/>
      <c r="C104" s="405"/>
      <c r="D104" s="283"/>
      <c r="E104" s="405"/>
      <c r="F104" s="292"/>
      <c r="G104" s="114" t="s">
        <v>498</v>
      </c>
      <c r="H104" s="63">
        <v>6</v>
      </c>
      <c r="I104" s="115">
        <v>3.54</v>
      </c>
      <c r="J104" s="63">
        <v>9</v>
      </c>
      <c r="K104" s="115">
        <v>41.24</v>
      </c>
      <c r="L104" s="63">
        <v>16</v>
      </c>
      <c r="M104" s="115">
        <v>93.43</v>
      </c>
      <c r="N104" s="63">
        <v>1</v>
      </c>
      <c r="O104" s="115">
        <v>11.68</v>
      </c>
      <c r="P104" s="63">
        <v>0</v>
      </c>
      <c r="Q104" s="115">
        <v>0</v>
      </c>
      <c r="R104" s="63">
        <f t="shared" si="10"/>
        <v>32</v>
      </c>
      <c r="S104" s="115">
        <f t="shared" si="10"/>
        <v>149.89000000000001</v>
      </c>
    </row>
    <row r="105" spans="1:19" x14ac:dyDescent="0.25">
      <c r="A105" s="402"/>
      <c r="B105" s="283"/>
      <c r="C105" s="405"/>
      <c r="D105" s="283"/>
      <c r="E105" s="405"/>
      <c r="F105" s="292"/>
      <c r="G105" s="114" t="s">
        <v>118</v>
      </c>
      <c r="H105" s="63">
        <v>16961</v>
      </c>
      <c r="I105" s="115">
        <v>2277.2800000000002</v>
      </c>
      <c r="J105" s="63">
        <v>8007</v>
      </c>
      <c r="K105" s="115">
        <v>1497.82</v>
      </c>
      <c r="L105" s="63">
        <v>488</v>
      </c>
      <c r="M105" s="115">
        <v>2761</v>
      </c>
      <c r="N105" s="63">
        <v>46</v>
      </c>
      <c r="O105" s="115">
        <v>181.27</v>
      </c>
      <c r="P105" s="63">
        <v>26</v>
      </c>
      <c r="Q105" s="115">
        <v>3.66</v>
      </c>
      <c r="R105" s="63">
        <f t="shared" si="10"/>
        <v>25528</v>
      </c>
      <c r="S105" s="115">
        <f t="shared" si="10"/>
        <v>6721.0300000000007</v>
      </c>
    </row>
    <row r="106" spans="1:19" x14ac:dyDescent="0.25">
      <c r="A106" s="402"/>
      <c r="B106" s="283"/>
      <c r="C106" s="405"/>
      <c r="D106" s="283"/>
      <c r="E106" s="405"/>
      <c r="F106" s="292"/>
      <c r="G106" s="114" t="s">
        <v>117</v>
      </c>
      <c r="H106" s="63">
        <v>37</v>
      </c>
      <c r="I106" s="115">
        <v>5.86</v>
      </c>
      <c r="J106" s="63">
        <v>63</v>
      </c>
      <c r="K106" s="115">
        <v>14.4</v>
      </c>
      <c r="L106" s="63">
        <v>88</v>
      </c>
      <c r="M106" s="115">
        <v>292.89</v>
      </c>
      <c r="N106" s="63">
        <v>50</v>
      </c>
      <c r="O106" s="115">
        <v>404.1</v>
      </c>
      <c r="P106" s="63">
        <v>14</v>
      </c>
      <c r="Q106" s="115">
        <v>19.98</v>
      </c>
      <c r="R106" s="63">
        <f t="shared" si="10"/>
        <v>252</v>
      </c>
      <c r="S106" s="115">
        <f t="shared" si="10"/>
        <v>737.23</v>
      </c>
    </row>
    <row r="107" spans="1:19" x14ac:dyDescent="0.25">
      <c r="A107" s="402"/>
      <c r="B107" s="283"/>
      <c r="C107" s="405"/>
      <c r="D107" s="283"/>
      <c r="E107" s="405"/>
      <c r="F107" s="292"/>
      <c r="G107" s="114" t="s">
        <v>116</v>
      </c>
      <c r="H107" s="63">
        <v>13</v>
      </c>
      <c r="I107" s="115">
        <v>0.89</v>
      </c>
      <c r="J107" s="63">
        <v>1</v>
      </c>
      <c r="K107" s="115">
        <v>0.02</v>
      </c>
      <c r="L107" s="63">
        <v>31</v>
      </c>
      <c r="M107" s="115">
        <v>67.459999999999994</v>
      </c>
      <c r="N107" s="63">
        <v>2</v>
      </c>
      <c r="O107" s="115">
        <v>3.56</v>
      </c>
      <c r="P107" s="63">
        <v>1</v>
      </c>
      <c r="Q107" s="115">
        <v>0.22</v>
      </c>
      <c r="R107" s="63">
        <f t="shared" si="10"/>
        <v>48</v>
      </c>
      <c r="S107" s="115">
        <f t="shared" si="10"/>
        <v>72.149999999999991</v>
      </c>
    </row>
    <row r="108" spans="1:19" x14ac:dyDescent="0.25">
      <c r="A108" s="402"/>
      <c r="B108" s="283"/>
      <c r="C108" s="405"/>
      <c r="D108" s="283"/>
      <c r="E108" s="405"/>
      <c r="F108" s="292"/>
      <c r="G108" s="114" t="s">
        <v>115</v>
      </c>
      <c r="H108" s="63">
        <v>83</v>
      </c>
      <c r="I108" s="115">
        <v>12.04</v>
      </c>
      <c r="J108" s="63">
        <v>87</v>
      </c>
      <c r="K108" s="115">
        <v>38.159999999999997</v>
      </c>
      <c r="L108" s="63">
        <v>5</v>
      </c>
      <c r="M108" s="115">
        <v>19.61</v>
      </c>
      <c r="N108" s="63">
        <v>3</v>
      </c>
      <c r="O108" s="115">
        <v>70.489999999999995</v>
      </c>
      <c r="P108" s="63">
        <v>1</v>
      </c>
      <c r="Q108" s="115">
        <v>0.81</v>
      </c>
      <c r="R108" s="63">
        <f t="shared" si="10"/>
        <v>179</v>
      </c>
      <c r="S108" s="115">
        <f t="shared" si="10"/>
        <v>141.11000000000001</v>
      </c>
    </row>
    <row r="109" spans="1:19" x14ac:dyDescent="0.25">
      <c r="A109" s="402"/>
      <c r="B109" s="283"/>
      <c r="C109" s="405"/>
      <c r="D109" s="283"/>
      <c r="E109" s="405"/>
      <c r="F109" s="292"/>
      <c r="G109" s="114" t="s">
        <v>114</v>
      </c>
      <c r="H109" s="63">
        <v>297</v>
      </c>
      <c r="I109" s="115">
        <v>49.91</v>
      </c>
      <c r="J109" s="63">
        <v>110</v>
      </c>
      <c r="K109" s="115">
        <v>8.81</v>
      </c>
      <c r="L109" s="63">
        <v>97</v>
      </c>
      <c r="M109" s="115">
        <v>301.52</v>
      </c>
      <c r="N109" s="63">
        <v>27</v>
      </c>
      <c r="O109" s="115">
        <v>349.73</v>
      </c>
      <c r="P109" s="63">
        <v>1</v>
      </c>
      <c r="Q109" s="115">
        <v>7.0000000000000007E-2</v>
      </c>
      <c r="R109" s="63">
        <f t="shared" si="10"/>
        <v>532</v>
      </c>
      <c r="S109" s="115">
        <f t="shared" si="10"/>
        <v>710.04000000000008</v>
      </c>
    </row>
    <row r="110" spans="1:19" x14ac:dyDescent="0.25">
      <c r="A110" s="402"/>
      <c r="B110" s="283"/>
      <c r="C110" s="405"/>
      <c r="D110" s="283"/>
      <c r="E110" s="405"/>
      <c r="F110" s="292"/>
      <c r="G110" s="114" t="s">
        <v>113</v>
      </c>
      <c r="H110" s="63">
        <v>14</v>
      </c>
      <c r="I110" s="115">
        <v>1.72</v>
      </c>
      <c r="J110" s="63">
        <v>8</v>
      </c>
      <c r="K110" s="115">
        <v>3.99</v>
      </c>
      <c r="L110" s="63">
        <v>52</v>
      </c>
      <c r="M110" s="115">
        <v>941.39</v>
      </c>
      <c r="N110" s="63">
        <v>4</v>
      </c>
      <c r="O110" s="115">
        <v>99.56</v>
      </c>
      <c r="P110" s="63">
        <v>0</v>
      </c>
      <c r="Q110" s="115">
        <v>0</v>
      </c>
      <c r="R110" s="63">
        <f t="shared" si="10"/>
        <v>78</v>
      </c>
      <c r="S110" s="115">
        <f t="shared" si="10"/>
        <v>1046.6600000000001</v>
      </c>
    </row>
    <row r="111" spans="1:19" x14ac:dyDescent="0.25">
      <c r="A111" s="402"/>
      <c r="B111" s="283"/>
      <c r="C111" s="405"/>
      <c r="D111" s="283"/>
      <c r="E111" s="405"/>
      <c r="F111" s="292"/>
      <c r="G111" s="114" t="s">
        <v>112</v>
      </c>
      <c r="H111" s="63">
        <v>3</v>
      </c>
      <c r="I111" s="115">
        <v>0.98</v>
      </c>
      <c r="J111" s="63">
        <v>2</v>
      </c>
      <c r="K111" s="115">
        <v>0.2</v>
      </c>
      <c r="L111" s="63">
        <v>1</v>
      </c>
      <c r="M111" s="115">
        <v>10.09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10"/>
        <v>6</v>
      </c>
      <c r="S111" s="115">
        <f t="shared" si="10"/>
        <v>11.27</v>
      </c>
    </row>
    <row r="112" spans="1:19" x14ac:dyDescent="0.25">
      <c r="A112" s="402"/>
      <c r="B112" s="283"/>
      <c r="C112" s="405"/>
      <c r="D112" s="283"/>
      <c r="E112" s="405"/>
      <c r="F112" s="292"/>
      <c r="G112" s="114" t="s">
        <v>111</v>
      </c>
      <c r="H112" s="63">
        <v>24</v>
      </c>
      <c r="I112" s="115">
        <v>4.51</v>
      </c>
      <c r="J112" s="63">
        <v>11</v>
      </c>
      <c r="K112" s="115">
        <v>3.94</v>
      </c>
      <c r="L112" s="63">
        <v>45</v>
      </c>
      <c r="M112" s="115">
        <v>134.52000000000001</v>
      </c>
      <c r="N112" s="63">
        <v>5</v>
      </c>
      <c r="O112" s="115">
        <v>19.670000000000002</v>
      </c>
      <c r="P112" s="63">
        <v>1</v>
      </c>
      <c r="Q112" s="115">
        <v>7.0000000000000007E-2</v>
      </c>
      <c r="R112" s="63">
        <f t="shared" si="10"/>
        <v>86</v>
      </c>
      <c r="S112" s="115">
        <f t="shared" si="10"/>
        <v>162.70999999999998</v>
      </c>
    </row>
    <row r="113" spans="1:19" x14ac:dyDescent="0.25">
      <c r="A113" s="402"/>
      <c r="B113" s="283"/>
      <c r="C113" s="405"/>
      <c r="D113" s="283"/>
      <c r="E113" s="405"/>
      <c r="F113" s="292"/>
      <c r="G113" s="114" t="s">
        <v>110</v>
      </c>
      <c r="H113" s="63">
        <v>154</v>
      </c>
      <c r="I113" s="115">
        <v>35.78</v>
      </c>
      <c r="J113" s="63">
        <v>189</v>
      </c>
      <c r="K113" s="115">
        <v>249.41</v>
      </c>
      <c r="L113" s="63">
        <v>175</v>
      </c>
      <c r="M113" s="115">
        <v>933.07</v>
      </c>
      <c r="N113" s="63">
        <v>15</v>
      </c>
      <c r="O113" s="115">
        <v>211.24</v>
      </c>
      <c r="P113" s="63">
        <v>3</v>
      </c>
      <c r="Q113" s="115">
        <v>1.6</v>
      </c>
      <c r="R113" s="63">
        <f t="shared" si="10"/>
        <v>536</v>
      </c>
      <c r="S113" s="115">
        <f t="shared" si="10"/>
        <v>1431.1</v>
      </c>
    </row>
    <row r="114" spans="1:19" x14ac:dyDescent="0.25">
      <c r="A114" s="402"/>
      <c r="B114" s="283"/>
      <c r="C114" s="405"/>
      <c r="D114" s="283"/>
      <c r="E114" s="405"/>
      <c r="F114" s="292"/>
      <c r="G114" s="114" t="s">
        <v>526</v>
      </c>
      <c r="H114" s="63">
        <v>5</v>
      </c>
      <c r="I114" s="115">
        <v>0.8</v>
      </c>
      <c r="J114" s="63">
        <v>2</v>
      </c>
      <c r="K114" s="115">
        <v>7.69</v>
      </c>
      <c r="L114" s="63">
        <v>2</v>
      </c>
      <c r="M114" s="115">
        <v>10.18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10"/>
        <v>9</v>
      </c>
      <c r="S114" s="115">
        <f t="shared" si="10"/>
        <v>18.670000000000002</v>
      </c>
    </row>
    <row r="115" spans="1:19" x14ac:dyDescent="0.25">
      <c r="A115" s="402"/>
      <c r="B115" s="283"/>
      <c r="C115" s="405"/>
      <c r="D115" s="283"/>
      <c r="E115" s="405"/>
      <c r="F115" s="292"/>
      <c r="G115" s="114" t="s">
        <v>109</v>
      </c>
      <c r="H115" s="63">
        <v>94</v>
      </c>
      <c r="I115" s="115">
        <v>29.2</v>
      </c>
      <c r="J115" s="63">
        <v>66</v>
      </c>
      <c r="K115" s="115">
        <v>23.93</v>
      </c>
      <c r="L115" s="63">
        <v>34</v>
      </c>
      <c r="M115" s="115">
        <v>85.96</v>
      </c>
      <c r="N115" s="63">
        <v>53</v>
      </c>
      <c r="O115" s="115">
        <v>161.9</v>
      </c>
      <c r="P115" s="63">
        <v>3</v>
      </c>
      <c r="Q115" s="115">
        <v>2.2799999999999998</v>
      </c>
      <c r="R115" s="63">
        <f t="shared" si="10"/>
        <v>250</v>
      </c>
      <c r="S115" s="115">
        <f t="shared" si="10"/>
        <v>303.27</v>
      </c>
    </row>
    <row r="116" spans="1:19" x14ac:dyDescent="0.25">
      <c r="A116" s="402"/>
      <c r="B116" s="283"/>
      <c r="C116" s="405"/>
      <c r="D116" s="283"/>
      <c r="E116" s="405"/>
      <c r="F116" s="292"/>
      <c r="G116" s="114" t="s">
        <v>108</v>
      </c>
      <c r="H116" s="63">
        <v>172</v>
      </c>
      <c r="I116" s="115">
        <v>49.89</v>
      </c>
      <c r="J116" s="63">
        <v>46</v>
      </c>
      <c r="K116" s="115">
        <v>5.7</v>
      </c>
      <c r="L116" s="63">
        <v>38</v>
      </c>
      <c r="M116" s="115">
        <v>140.47999999999999</v>
      </c>
      <c r="N116" s="63">
        <v>166</v>
      </c>
      <c r="O116" s="115">
        <v>1492.49</v>
      </c>
      <c r="P116" s="63">
        <v>9</v>
      </c>
      <c r="Q116" s="115">
        <v>73.45</v>
      </c>
      <c r="R116" s="63">
        <f t="shared" si="10"/>
        <v>431</v>
      </c>
      <c r="S116" s="115">
        <f t="shared" si="10"/>
        <v>1762.01</v>
      </c>
    </row>
    <row r="117" spans="1:19" x14ac:dyDescent="0.25">
      <c r="A117" s="402"/>
      <c r="B117" s="283"/>
      <c r="C117" s="405"/>
      <c r="D117" s="283"/>
      <c r="E117" s="405"/>
      <c r="F117" s="292"/>
      <c r="G117" s="114" t="s">
        <v>107</v>
      </c>
      <c r="H117" s="63">
        <v>31</v>
      </c>
      <c r="I117" s="115">
        <v>4.96</v>
      </c>
      <c r="J117" s="63">
        <v>3</v>
      </c>
      <c r="K117" s="115">
        <v>1.42</v>
      </c>
      <c r="L117" s="63">
        <v>5</v>
      </c>
      <c r="M117" s="115">
        <v>9.01</v>
      </c>
      <c r="N117" s="63">
        <v>10</v>
      </c>
      <c r="O117" s="115">
        <v>41.63</v>
      </c>
      <c r="P117" s="63">
        <v>2</v>
      </c>
      <c r="Q117" s="115">
        <v>0.17</v>
      </c>
      <c r="R117" s="63">
        <f t="shared" si="10"/>
        <v>51</v>
      </c>
      <c r="S117" s="115">
        <f t="shared" si="10"/>
        <v>57.190000000000005</v>
      </c>
    </row>
    <row r="118" spans="1:19" x14ac:dyDescent="0.25">
      <c r="A118" s="402"/>
      <c r="B118" s="283"/>
      <c r="C118" s="405"/>
      <c r="D118" s="283"/>
      <c r="E118" s="405"/>
      <c r="F118" s="292"/>
      <c r="G118" s="114" t="s">
        <v>106</v>
      </c>
      <c r="H118" s="63">
        <v>99</v>
      </c>
      <c r="I118" s="115">
        <v>43.78</v>
      </c>
      <c r="J118" s="63">
        <v>78</v>
      </c>
      <c r="K118" s="115">
        <v>58.26</v>
      </c>
      <c r="L118" s="63">
        <v>30</v>
      </c>
      <c r="M118" s="115">
        <v>42.72</v>
      </c>
      <c r="N118" s="63">
        <v>9</v>
      </c>
      <c r="O118" s="115">
        <v>27.63</v>
      </c>
      <c r="P118" s="63">
        <v>6</v>
      </c>
      <c r="Q118" s="115">
        <v>2.11</v>
      </c>
      <c r="R118" s="63">
        <f t="shared" si="10"/>
        <v>222</v>
      </c>
      <c r="S118" s="115">
        <f t="shared" si="10"/>
        <v>174.5</v>
      </c>
    </row>
    <row r="119" spans="1:19" x14ac:dyDescent="0.25">
      <c r="A119" s="402"/>
      <c r="B119" s="283"/>
      <c r="C119" s="405"/>
      <c r="D119" s="283"/>
      <c r="E119" s="405"/>
      <c r="F119" s="292"/>
      <c r="G119" s="114" t="s">
        <v>105</v>
      </c>
      <c r="H119" s="63">
        <v>3</v>
      </c>
      <c r="I119" s="115">
        <v>0.28999999999999998</v>
      </c>
      <c r="J119" s="63">
        <v>0</v>
      </c>
      <c r="K119" s="115">
        <v>0</v>
      </c>
      <c r="L119" s="63">
        <v>2</v>
      </c>
      <c r="M119" s="115">
        <v>4.75</v>
      </c>
      <c r="N119" s="63">
        <v>0</v>
      </c>
      <c r="O119" s="115">
        <v>0</v>
      </c>
      <c r="P119" s="63">
        <v>0</v>
      </c>
      <c r="Q119" s="115">
        <v>0</v>
      </c>
      <c r="R119" s="63">
        <f t="shared" si="10"/>
        <v>5</v>
      </c>
      <c r="S119" s="115">
        <f t="shared" si="10"/>
        <v>5.04</v>
      </c>
    </row>
    <row r="120" spans="1:19" x14ac:dyDescent="0.25">
      <c r="A120" s="402"/>
      <c r="B120" s="283"/>
      <c r="C120" s="405"/>
      <c r="D120" s="283"/>
      <c r="E120" s="405"/>
      <c r="F120" s="292"/>
      <c r="G120" s="114" t="s">
        <v>104</v>
      </c>
      <c r="H120" s="63">
        <v>168</v>
      </c>
      <c r="I120" s="115">
        <v>51.66</v>
      </c>
      <c r="J120" s="63">
        <v>17</v>
      </c>
      <c r="K120" s="115">
        <v>4.37</v>
      </c>
      <c r="L120" s="63">
        <v>3</v>
      </c>
      <c r="M120" s="115">
        <v>3.67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10"/>
        <v>188</v>
      </c>
      <c r="S120" s="115">
        <f t="shared" si="10"/>
        <v>59.699999999999996</v>
      </c>
    </row>
    <row r="121" spans="1:19" x14ac:dyDescent="0.25">
      <c r="A121" s="402"/>
      <c r="B121" s="283"/>
      <c r="C121" s="405"/>
      <c r="D121" s="283"/>
      <c r="E121" s="405"/>
      <c r="F121" s="292"/>
      <c r="G121" s="114" t="s">
        <v>103</v>
      </c>
      <c r="H121" s="63">
        <v>302</v>
      </c>
      <c r="I121" s="115">
        <v>118.37</v>
      </c>
      <c r="J121" s="63">
        <v>269</v>
      </c>
      <c r="K121" s="115">
        <v>363.16</v>
      </c>
      <c r="L121" s="63">
        <v>21</v>
      </c>
      <c r="M121" s="115">
        <v>108.56</v>
      </c>
      <c r="N121" s="63">
        <v>35</v>
      </c>
      <c r="O121" s="115">
        <v>563.27</v>
      </c>
      <c r="P121" s="63">
        <v>0</v>
      </c>
      <c r="Q121" s="115">
        <v>0</v>
      </c>
      <c r="R121" s="63">
        <f t="shared" si="10"/>
        <v>627</v>
      </c>
      <c r="S121" s="115">
        <f t="shared" si="10"/>
        <v>1153.3600000000001</v>
      </c>
    </row>
    <row r="122" spans="1:19" x14ac:dyDescent="0.25">
      <c r="A122" s="402"/>
      <c r="B122" s="283"/>
      <c r="C122" s="405"/>
      <c r="D122" s="283"/>
      <c r="E122" s="405"/>
      <c r="F122" s="292"/>
      <c r="G122" s="114" t="s">
        <v>102</v>
      </c>
      <c r="H122" s="63">
        <v>15</v>
      </c>
      <c r="I122" s="115">
        <v>1.5</v>
      </c>
      <c r="J122" s="63">
        <v>7</v>
      </c>
      <c r="K122" s="115">
        <v>2.0699999999999998</v>
      </c>
      <c r="L122" s="63">
        <v>4</v>
      </c>
      <c r="M122" s="115">
        <v>1.88</v>
      </c>
      <c r="N122" s="63">
        <v>1</v>
      </c>
      <c r="O122" s="115">
        <v>3</v>
      </c>
      <c r="P122" s="63">
        <v>3</v>
      </c>
      <c r="Q122" s="115">
        <v>0.22</v>
      </c>
      <c r="R122" s="63">
        <f t="shared" si="10"/>
        <v>30</v>
      </c>
      <c r="S122" s="115">
        <f t="shared" si="10"/>
        <v>8.67</v>
      </c>
    </row>
    <row r="123" spans="1:19" x14ac:dyDescent="0.25">
      <c r="A123" s="402"/>
      <c r="B123" s="283"/>
      <c r="C123" s="405"/>
      <c r="D123" s="283"/>
      <c r="E123" s="405"/>
      <c r="F123" s="292"/>
      <c r="G123" s="114" t="s">
        <v>101</v>
      </c>
      <c r="H123" s="63">
        <v>38</v>
      </c>
      <c r="I123" s="115">
        <v>7.18</v>
      </c>
      <c r="J123" s="63">
        <v>38</v>
      </c>
      <c r="K123" s="115">
        <v>38.31</v>
      </c>
      <c r="L123" s="63">
        <v>102</v>
      </c>
      <c r="M123" s="115">
        <v>663.89</v>
      </c>
      <c r="N123" s="63">
        <v>27</v>
      </c>
      <c r="O123" s="115">
        <v>148.22999999999999</v>
      </c>
      <c r="P123" s="63">
        <v>3</v>
      </c>
      <c r="Q123" s="115">
        <v>5.71</v>
      </c>
      <c r="R123" s="63">
        <f t="shared" si="10"/>
        <v>208</v>
      </c>
      <c r="S123" s="115">
        <f t="shared" si="10"/>
        <v>863.32</v>
      </c>
    </row>
    <row r="124" spans="1:19" x14ac:dyDescent="0.25">
      <c r="A124" s="402"/>
      <c r="B124" s="283"/>
      <c r="C124" s="405"/>
      <c r="D124" s="283"/>
      <c r="E124" s="405"/>
      <c r="F124" s="292"/>
      <c r="G124" s="114" t="s">
        <v>100</v>
      </c>
      <c r="H124" s="63">
        <v>1</v>
      </c>
      <c r="I124" s="115">
        <v>0.12</v>
      </c>
      <c r="J124" s="63">
        <v>1</v>
      </c>
      <c r="K124" s="115">
        <v>0.32</v>
      </c>
      <c r="L124" s="63">
        <v>0</v>
      </c>
      <c r="M124" s="115">
        <v>0</v>
      </c>
      <c r="N124" s="63">
        <v>2</v>
      </c>
      <c r="O124" s="115">
        <v>5.22</v>
      </c>
      <c r="P124" s="63">
        <v>0</v>
      </c>
      <c r="Q124" s="115">
        <v>0</v>
      </c>
      <c r="R124" s="63">
        <f t="shared" si="10"/>
        <v>4</v>
      </c>
      <c r="S124" s="115">
        <f t="shared" si="10"/>
        <v>5.66</v>
      </c>
    </row>
    <row r="125" spans="1:19" x14ac:dyDescent="0.25">
      <c r="A125" s="402"/>
      <c r="B125" s="283"/>
      <c r="C125" s="405"/>
      <c r="D125" s="283"/>
      <c r="E125" s="405"/>
      <c r="F125" s="292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10"/>
        <v>0</v>
      </c>
      <c r="S125" s="115">
        <f t="shared" si="10"/>
        <v>0</v>
      </c>
    </row>
    <row r="126" spans="1:19" x14ac:dyDescent="0.25">
      <c r="A126" s="402"/>
      <c r="B126" s="283"/>
      <c r="C126" s="405"/>
      <c r="D126" s="283"/>
      <c r="E126" s="405"/>
      <c r="F126" s="292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1</v>
      </c>
      <c r="M126" s="115">
        <v>3.23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10"/>
        <v>1</v>
      </c>
      <c r="S126" s="115">
        <f t="shared" si="10"/>
        <v>3.23</v>
      </c>
    </row>
    <row r="127" spans="1:19" x14ac:dyDescent="0.25">
      <c r="A127" s="402"/>
      <c r="B127" s="283"/>
      <c r="C127" s="405"/>
      <c r="D127" s="283"/>
      <c r="E127" s="405"/>
      <c r="F127" s="292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10"/>
        <v>0</v>
      </c>
      <c r="S127" s="115">
        <f t="shared" si="10"/>
        <v>0</v>
      </c>
    </row>
    <row r="128" spans="1:19" x14ac:dyDescent="0.25">
      <c r="A128" s="402"/>
      <c r="B128" s="283"/>
      <c r="C128" s="405"/>
      <c r="D128" s="283"/>
      <c r="E128" s="405"/>
      <c r="F128" s="292"/>
      <c r="G128" s="114" t="s">
        <v>20</v>
      </c>
      <c r="H128" s="63">
        <v>94</v>
      </c>
      <c r="I128" s="115">
        <v>33.07</v>
      </c>
      <c r="J128" s="63">
        <v>25</v>
      </c>
      <c r="K128" s="115">
        <v>41.89</v>
      </c>
      <c r="L128" s="63">
        <v>308</v>
      </c>
      <c r="M128" s="115">
        <v>12860.7</v>
      </c>
      <c r="N128" s="63">
        <v>60</v>
      </c>
      <c r="O128" s="115">
        <v>1355.35</v>
      </c>
      <c r="P128" s="63">
        <v>14</v>
      </c>
      <c r="Q128" s="115">
        <v>13.89</v>
      </c>
      <c r="R128" s="63">
        <f t="shared" si="10"/>
        <v>501</v>
      </c>
      <c r="S128" s="115">
        <f t="shared" si="10"/>
        <v>14304.9</v>
      </c>
    </row>
    <row r="129" spans="1:19" ht="15.75" thickBot="1" x14ac:dyDescent="0.3">
      <c r="A129" s="402"/>
      <c r="B129" s="283"/>
      <c r="C129" s="405"/>
      <c r="D129" s="283"/>
      <c r="E129" s="405"/>
      <c r="F129" s="292"/>
      <c r="G129" s="114" t="s">
        <v>98</v>
      </c>
      <c r="H129" s="63">
        <v>42949</v>
      </c>
      <c r="I129" s="115">
        <v>8351.2800000000007</v>
      </c>
      <c r="J129" s="63">
        <v>17793</v>
      </c>
      <c r="K129" s="115">
        <v>3645.43</v>
      </c>
      <c r="L129" s="63">
        <v>1535</v>
      </c>
      <c r="M129" s="115">
        <v>931.24</v>
      </c>
      <c r="N129" s="63">
        <v>1805</v>
      </c>
      <c r="O129" s="115">
        <v>1011.02</v>
      </c>
      <c r="P129" s="63">
        <v>1098</v>
      </c>
      <c r="Q129" s="115">
        <v>628.59</v>
      </c>
      <c r="R129" s="63">
        <f t="shared" si="10"/>
        <v>65180</v>
      </c>
      <c r="S129" s="115">
        <f t="shared" si="10"/>
        <v>14567.560000000001</v>
      </c>
    </row>
    <row r="130" spans="1:19" ht="15.75" thickTop="1" x14ac:dyDescent="0.25">
      <c r="A130" s="402"/>
      <c r="B130" s="283"/>
      <c r="C130" s="413"/>
      <c r="D130" s="283"/>
      <c r="E130" s="413"/>
      <c r="F130" s="292"/>
      <c r="G130" s="82" t="s">
        <v>97</v>
      </c>
      <c r="H130" s="116">
        <v>50030</v>
      </c>
      <c r="I130" s="117">
        <v>13144.8</v>
      </c>
      <c r="J130" s="116">
        <v>21034</v>
      </c>
      <c r="K130" s="117">
        <v>6476.73</v>
      </c>
      <c r="L130" s="116">
        <v>2370</v>
      </c>
      <c r="M130" s="117">
        <v>21412.37</v>
      </c>
      <c r="N130" s="116">
        <v>2305</v>
      </c>
      <c r="O130" s="117">
        <v>8998.5400000000009</v>
      </c>
      <c r="P130" s="116">
        <v>1133</v>
      </c>
      <c r="Q130" s="117">
        <v>755.65</v>
      </c>
      <c r="R130" s="116">
        <f>+H130+J130+L130+N130+P130</f>
        <v>76872</v>
      </c>
      <c r="S130" s="117">
        <f>SUM(S100:S129)</f>
        <v>50788.09</v>
      </c>
    </row>
    <row r="131" spans="1:19" ht="15" customHeight="1" x14ac:dyDescent="0.25">
      <c r="A131" s="402" t="s">
        <v>96</v>
      </c>
      <c r="B131" s="283"/>
      <c r="C131" s="412" t="s">
        <v>95</v>
      </c>
      <c r="D131" s="283"/>
      <c r="E131" s="412" t="s">
        <v>94</v>
      </c>
      <c r="F131" s="292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1</v>
      </c>
      <c r="M131" s="115">
        <v>0.45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ref="R131:S142" si="11">+H131+J131+L131+N131+P131</f>
        <v>1</v>
      </c>
      <c r="S131" s="115">
        <f t="shared" si="11"/>
        <v>0.45</v>
      </c>
    </row>
    <row r="132" spans="1:19" ht="15" customHeight="1" x14ac:dyDescent="0.25">
      <c r="A132" s="402"/>
      <c r="B132" s="283"/>
      <c r="C132" s="405"/>
      <c r="D132" s="283"/>
      <c r="E132" s="405"/>
      <c r="F132" s="292"/>
      <c r="G132" s="114" t="s">
        <v>493</v>
      </c>
      <c r="H132" s="63">
        <v>24</v>
      </c>
      <c r="I132" s="115">
        <v>37.83</v>
      </c>
      <c r="J132" s="63">
        <v>48</v>
      </c>
      <c r="K132" s="115">
        <v>161.59</v>
      </c>
      <c r="L132" s="63">
        <v>25</v>
      </c>
      <c r="M132" s="115">
        <v>164.84</v>
      </c>
      <c r="N132" s="63">
        <v>29</v>
      </c>
      <c r="O132" s="115">
        <v>403.04</v>
      </c>
      <c r="P132" s="63">
        <v>4</v>
      </c>
      <c r="Q132" s="115">
        <v>10.09</v>
      </c>
      <c r="R132" s="63">
        <f t="shared" si="11"/>
        <v>130</v>
      </c>
      <c r="S132" s="115">
        <f t="shared" si="11"/>
        <v>777.39</v>
      </c>
    </row>
    <row r="133" spans="1:19" ht="15" customHeight="1" x14ac:dyDescent="0.25">
      <c r="A133" s="402"/>
      <c r="B133" s="283"/>
      <c r="C133" s="405"/>
      <c r="D133" s="283"/>
      <c r="E133" s="405"/>
      <c r="F133" s="292"/>
      <c r="G133" s="114" t="s">
        <v>93</v>
      </c>
      <c r="H133" s="63">
        <v>48</v>
      </c>
      <c r="I133" s="115">
        <v>3.1</v>
      </c>
      <c r="J133" s="63">
        <v>53</v>
      </c>
      <c r="K133" s="115">
        <v>106.21</v>
      </c>
      <c r="L133" s="63">
        <v>35</v>
      </c>
      <c r="M133" s="115">
        <v>374.08</v>
      </c>
      <c r="N133" s="63">
        <v>433</v>
      </c>
      <c r="O133" s="115">
        <v>5333.11</v>
      </c>
      <c r="P133" s="63">
        <v>14</v>
      </c>
      <c r="Q133" s="115">
        <v>10.07</v>
      </c>
      <c r="R133" s="63">
        <f t="shared" si="11"/>
        <v>583</v>
      </c>
      <c r="S133" s="115">
        <f t="shared" si="11"/>
        <v>5826.57</v>
      </c>
    </row>
    <row r="134" spans="1:19" ht="15" customHeight="1" x14ac:dyDescent="0.25">
      <c r="A134" s="402"/>
      <c r="B134" s="283"/>
      <c r="C134" s="405"/>
      <c r="D134" s="283"/>
      <c r="E134" s="405"/>
      <c r="F134" s="292"/>
      <c r="G134" s="114" t="s">
        <v>128</v>
      </c>
      <c r="H134" s="63">
        <v>9</v>
      </c>
      <c r="I134" s="115">
        <v>12.53</v>
      </c>
      <c r="J134" s="63">
        <v>22</v>
      </c>
      <c r="K134" s="115">
        <v>83.81</v>
      </c>
      <c r="L134" s="63">
        <v>2</v>
      </c>
      <c r="M134" s="115">
        <v>13.79</v>
      </c>
      <c r="N134" s="63">
        <v>29</v>
      </c>
      <c r="O134" s="115">
        <v>313.14999999999998</v>
      </c>
      <c r="P134" s="63">
        <v>6</v>
      </c>
      <c r="Q134" s="115">
        <v>4.8</v>
      </c>
      <c r="R134" s="63">
        <f t="shared" si="11"/>
        <v>68</v>
      </c>
      <c r="S134" s="115">
        <f t="shared" si="11"/>
        <v>428.08</v>
      </c>
    </row>
    <row r="135" spans="1:19" x14ac:dyDescent="0.25">
      <c r="A135" s="402"/>
      <c r="B135" s="283"/>
      <c r="C135" s="405"/>
      <c r="D135" s="283"/>
      <c r="E135" s="405"/>
      <c r="F135" s="292"/>
      <c r="G135" s="114" t="s">
        <v>92</v>
      </c>
      <c r="H135" s="63">
        <v>152</v>
      </c>
      <c r="I135" s="115">
        <v>8.4499999999999993</v>
      </c>
      <c r="J135" s="63">
        <v>373</v>
      </c>
      <c r="K135" s="115">
        <v>71.25</v>
      </c>
      <c r="L135" s="63">
        <v>76</v>
      </c>
      <c r="M135" s="115">
        <v>72.150000000000006</v>
      </c>
      <c r="N135" s="63">
        <v>169</v>
      </c>
      <c r="O135" s="115">
        <v>1608.67</v>
      </c>
      <c r="P135" s="63">
        <v>53</v>
      </c>
      <c r="Q135" s="115">
        <v>13.8</v>
      </c>
      <c r="R135" s="63">
        <f t="shared" si="11"/>
        <v>823</v>
      </c>
      <c r="S135" s="115">
        <f t="shared" si="11"/>
        <v>1774.32</v>
      </c>
    </row>
    <row r="136" spans="1:19" x14ac:dyDescent="0.25">
      <c r="A136" s="402"/>
      <c r="B136" s="283"/>
      <c r="C136" s="405"/>
      <c r="D136" s="283"/>
      <c r="E136" s="405"/>
      <c r="F136" s="292"/>
      <c r="G136" s="114" t="s">
        <v>91</v>
      </c>
      <c r="H136" s="63">
        <v>3395</v>
      </c>
      <c r="I136" s="115">
        <v>844.79</v>
      </c>
      <c r="J136" s="63">
        <v>3243</v>
      </c>
      <c r="K136" s="115">
        <v>3579.38</v>
      </c>
      <c r="L136" s="63">
        <v>98</v>
      </c>
      <c r="M136" s="115">
        <v>92.09</v>
      </c>
      <c r="N136" s="63">
        <v>128</v>
      </c>
      <c r="O136" s="115">
        <v>892.3</v>
      </c>
      <c r="P136" s="63">
        <v>5</v>
      </c>
      <c r="Q136" s="115">
        <v>1.98</v>
      </c>
      <c r="R136" s="63">
        <f t="shared" si="11"/>
        <v>6869</v>
      </c>
      <c r="S136" s="115">
        <f t="shared" si="11"/>
        <v>5410.54</v>
      </c>
    </row>
    <row r="137" spans="1:19" x14ac:dyDescent="0.25">
      <c r="A137" s="402"/>
      <c r="B137" s="283"/>
      <c r="C137" s="405"/>
      <c r="D137" s="283"/>
      <c r="E137" s="405"/>
      <c r="F137" s="292"/>
      <c r="G137" s="114" t="s">
        <v>90</v>
      </c>
      <c r="H137" s="63">
        <v>206</v>
      </c>
      <c r="I137" s="115">
        <v>51.18</v>
      </c>
      <c r="J137" s="63">
        <v>430</v>
      </c>
      <c r="K137" s="115">
        <v>78.22</v>
      </c>
      <c r="L137" s="63">
        <v>45</v>
      </c>
      <c r="M137" s="115">
        <v>285.39999999999998</v>
      </c>
      <c r="N137" s="63">
        <v>278</v>
      </c>
      <c r="O137" s="115">
        <v>2506.67</v>
      </c>
      <c r="P137" s="63">
        <v>13</v>
      </c>
      <c r="Q137" s="115">
        <v>10.57</v>
      </c>
      <c r="R137" s="63">
        <f t="shared" si="11"/>
        <v>972</v>
      </c>
      <c r="S137" s="115">
        <f t="shared" si="11"/>
        <v>2932.0400000000004</v>
      </c>
    </row>
    <row r="138" spans="1:19" x14ac:dyDescent="0.25">
      <c r="A138" s="402"/>
      <c r="B138" s="283"/>
      <c r="C138" s="405"/>
      <c r="D138" s="283"/>
      <c r="E138" s="405"/>
      <c r="F138" s="292"/>
      <c r="G138" s="114" t="s">
        <v>127</v>
      </c>
      <c r="H138" s="63">
        <v>165</v>
      </c>
      <c r="I138" s="115">
        <v>262.52</v>
      </c>
      <c r="J138" s="63">
        <v>106</v>
      </c>
      <c r="K138" s="115">
        <v>244.15</v>
      </c>
      <c r="L138" s="63">
        <v>62</v>
      </c>
      <c r="M138" s="115">
        <v>717.11</v>
      </c>
      <c r="N138" s="63">
        <v>79</v>
      </c>
      <c r="O138" s="115">
        <v>709.79</v>
      </c>
      <c r="P138" s="63">
        <v>8</v>
      </c>
      <c r="Q138" s="115">
        <v>22.85</v>
      </c>
      <c r="R138" s="63">
        <f t="shared" si="11"/>
        <v>420</v>
      </c>
      <c r="S138" s="115">
        <f t="shared" si="11"/>
        <v>1956.4199999999998</v>
      </c>
    </row>
    <row r="139" spans="1:19" x14ac:dyDescent="0.25">
      <c r="A139" s="402"/>
      <c r="B139" s="283"/>
      <c r="C139" s="405"/>
      <c r="D139" s="283"/>
      <c r="E139" s="405"/>
      <c r="F139" s="292"/>
      <c r="G139" s="114" t="s">
        <v>89</v>
      </c>
      <c r="H139" s="63">
        <v>63</v>
      </c>
      <c r="I139" s="115">
        <v>36.049999999999997</v>
      </c>
      <c r="J139" s="63">
        <v>159</v>
      </c>
      <c r="K139" s="115">
        <v>406.59</v>
      </c>
      <c r="L139" s="63">
        <v>43</v>
      </c>
      <c r="M139" s="115">
        <v>204.19</v>
      </c>
      <c r="N139" s="63">
        <v>604</v>
      </c>
      <c r="O139" s="115">
        <v>5938.79</v>
      </c>
      <c r="P139" s="63">
        <v>50</v>
      </c>
      <c r="Q139" s="115">
        <v>187.26</v>
      </c>
      <c r="R139" s="63">
        <f t="shared" si="11"/>
        <v>919</v>
      </c>
      <c r="S139" s="115">
        <f t="shared" si="11"/>
        <v>6772.88</v>
      </c>
    </row>
    <row r="140" spans="1:19" x14ac:dyDescent="0.25">
      <c r="A140" s="402"/>
      <c r="B140" s="283"/>
      <c r="C140" s="405"/>
      <c r="D140" s="283"/>
      <c r="E140" s="405"/>
      <c r="F140" s="292"/>
      <c r="G140" s="114" t="s">
        <v>88</v>
      </c>
      <c r="H140" s="63">
        <v>1215</v>
      </c>
      <c r="I140" s="115">
        <v>941.88</v>
      </c>
      <c r="J140" s="63">
        <v>450</v>
      </c>
      <c r="K140" s="115">
        <v>150.32</v>
      </c>
      <c r="L140" s="63">
        <v>18</v>
      </c>
      <c r="M140" s="115">
        <v>40.409999999999997</v>
      </c>
      <c r="N140" s="63">
        <v>42</v>
      </c>
      <c r="O140" s="115">
        <v>406.21</v>
      </c>
      <c r="P140" s="63">
        <v>32</v>
      </c>
      <c r="Q140" s="115">
        <v>34.770000000000003</v>
      </c>
      <c r="R140" s="63">
        <f t="shared" si="11"/>
        <v>1757</v>
      </c>
      <c r="S140" s="115">
        <f t="shared" si="11"/>
        <v>1573.5900000000001</v>
      </c>
    </row>
    <row r="141" spans="1:19" x14ac:dyDescent="0.25">
      <c r="A141" s="402"/>
      <c r="B141" s="283"/>
      <c r="C141" s="405"/>
      <c r="D141" s="283"/>
      <c r="E141" s="405"/>
      <c r="F141" s="292"/>
      <c r="G141" s="114" t="s">
        <v>125</v>
      </c>
      <c r="H141" s="63">
        <v>51</v>
      </c>
      <c r="I141" s="115">
        <v>65.209999999999994</v>
      </c>
      <c r="J141" s="63">
        <v>72</v>
      </c>
      <c r="K141" s="115">
        <v>287.69</v>
      </c>
      <c r="L141" s="63">
        <v>2</v>
      </c>
      <c r="M141" s="115">
        <v>2.13</v>
      </c>
      <c r="N141" s="63">
        <v>47</v>
      </c>
      <c r="O141" s="115">
        <v>701.94</v>
      </c>
      <c r="P141" s="63">
        <v>0</v>
      </c>
      <c r="Q141" s="115">
        <v>0</v>
      </c>
      <c r="R141" s="63">
        <f t="shared" si="11"/>
        <v>172</v>
      </c>
      <c r="S141" s="115">
        <f t="shared" si="11"/>
        <v>1056.97</v>
      </c>
    </row>
    <row r="142" spans="1:19" ht="15.75" thickBot="1" x14ac:dyDescent="0.3">
      <c r="A142" s="402"/>
      <c r="B142" s="283"/>
      <c r="C142" s="405"/>
      <c r="D142" s="283"/>
      <c r="E142" s="405"/>
      <c r="F142" s="292"/>
      <c r="G142" s="114" t="s">
        <v>87</v>
      </c>
      <c r="H142" s="63">
        <v>142</v>
      </c>
      <c r="I142" s="115">
        <v>76.14</v>
      </c>
      <c r="J142" s="63">
        <v>218</v>
      </c>
      <c r="K142" s="115">
        <v>91.13</v>
      </c>
      <c r="L142" s="63">
        <v>35</v>
      </c>
      <c r="M142" s="115">
        <v>28.5</v>
      </c>
      <c r="N142" s="63">
        <v>29</v>
      </c>
      <c r="O142" s="115">
        <v>141.43</v>
      </c>
      <c r="P142" s="63">
        <v>3</v>
      </c>
      <c r="Q142" s="115">
        <v>5.46</v>
      </c>
      <c r="R142" s="63">
        <f t="shared" si="11"/>
        <v>427</v>
      </c>
      <c r="S142" s="115">
        <f t="shared" si="11"/>
        <v>342.65999999999997</v>
      </c>
    </row>
    <row r="143" spans="1:19" ht="15.75" thickTop="1" x14ac:dyDescent="0.25">
      <c r="A143" s="402"/>
      <c r="B143" s="283"/>
      <c r="C143" s="405"/>
      <c r="D143" s="283"/>
      <c r="E143" s="413"/>
      <c r="F143" s="292"/>
      <c r="G143" s="82" t="s">
        <v>86</v>
      </c>
      <c r="H143" s="116">
        <v>5231</v>
      </c>
      <c r="I143" s="117">
        <v>2339.6799999999998</v>
      </c>
      <c r="J143" s="116">
        <v>4736</v>
      </c>
      <c r="K143" s="117">
        <v>5260.34</v>
      </c>
      <c r="L143" s="116">
        <v>412</v>
      </c>
      <c r="M143" s="117">
        <v>1995.14</v>
      </c>
      <c r="N143" s="116">
        <v>1722</v>
      </c>
      <c r="O143" s="117">
        <v>18955.099999999999</v>
      </c>
      <c r="P143" s="116">
        <v>176</v>
      </c>
      <c r="Q143" s="117">
        <v>301.65000000000003</v>
      </c>
      <c r="R143" s="116">
        <f>+H143+J143+L143+N143+P143</f>
        <v>12277</v>
      </c>
      <c r="S143" s="117">
        <f>SUM(S131:S142)</f>
        <v>28851.91</v>
      </c>
    </row>
    <row r="144" spans="1:19" ht="15" customHeight="1" x14ac:dyDescent="0.25">
      <c r="A144" s="402"/>
      <c r="B144" s="283"/>
      <c r="C144" s="405"/>
      <c r="D144" s="283"/>
      <c r="E144" s="412" t="s">
        <v>85</v>
      </c>
      <c r="F144" s="292"/>
      <c r="G144" s="114" t="s">
        <v>84</v>
      </c>
      <c r="H144" s="63">
        <v>5</v>
      </c>
      <c r="I144" s="115">
        <v>0.3</v>
      </c>
      <c r="J144" s="63">
        <v>1</v>
      </c>
      <c r="K144" s="115">
        <v>0.02</v>
      </c>
      <c r="L144" s="63">
        <v>26</v>
      </c>
      <c r="M144" s="115">
        <v>685.01</v>
      </c>
      <c r="N144" s="63">
        <v>2</v>
      </c>
      <c r="O144" s="115">
        <v>0.24</v>
      </c>
      <c r="P144" s="63">
        <v>3</v>
      </c>
      <c r="Q144" s="115">
        <v>1.65</v>
      </c>
      <c r="R144" s="63">
        <f t="shared" ref="R144:S149" si="12">+H144+J144+L144+N144+P144</f>
        <v>37</v>
      </c>
      <c r="S144" s="115">
        <f t="shared" si="12"/>
        <v>687.22</v>
      </c>
    </row>
    <row r="145" spans="1:19" x14ac:dyDescent="0.25">
      <c r="A145" s="402"/>
      <c r="B145" s="283"/>
      <c r="C145" s="405"/>
      <c r="D145" s="283"/>
      <c r="E145" s="405"/>
      <c r="F145" s="292"/>
      <c r="G145" s="114" t="s">
        <v>83</v>
      </c>
      <c r="H145" s="63">
        <v>3</v>
      </c>
      <c r="I145" s="115">
        <v>2.33</v>
      </c>
      <c r="J145" s="63">
        <v>0</v>
      </c>
      <c r="K145" s="115">
        <v>0</v>
      </c>
      <c r="L145" s="63">
        <v>7</v>
      </c>
      <c r="M145" s="115">
        <v>161.77000000000001</v>
      </c>
      <c r="N145" s="63">
        <v>28</v>
      </c>
      <c r="O145" s="115">
        <v>1124.32</v>
      </c>
      <c r="P145" s="63">
        <v>0</v>
      </c>
      <c r="Q145" s="115">
        <v>0</v>
      </c>
      <c r="R145" s="63">
        <f t="shared" si="12"/>
        <v>38</v>
      </c>
      <c r="S145" s="115">
        <f t="shared" si="12"/>
        <v>1288.42</v>
      </c>
    </row>
    <row r="146" spans="1:19" x14ac:dyDescent="0.25">
      <c r="A146" s="402"/>
      <c r="B146" s="283"/>
      <c r="C146" s="405"/>
      <c r="D146" s="283"/>
      <c r="E146" s="405"/>
      <c r="F146" s="292"/>
      <c r="G146" s="114" t="s">
        <v>82</v>
      </c>
      <c r="H146" s="63">
        <v>42</v>
      </c>
      <c r="I146" s="115">
        <v>21.82</v>
      </c>
      <c r="J146" s="63">
        <v>68</v>
      </c>
      <c r="K146" s="115">
        <v>49.87</v>
      </c>
      <c r="L146" s="63">
        <v>56</v>
      </c>
      <c r="M146" s="115">
        <v>563.75</v>
      </c>
      <c r="N146" s="63">
        <v>310</v>
      </c>
      <c r="O146" s="115">
        <v>5629.52</v>
      </c>
      <c r="P146" s="63">
        <v>1</v>
      </c>
      <c r="Q146" s="115">
        <v>0.97</v>
      </c>
      <c r="R146" s="63">
        <f t="shared" si="12"/>
        <v>477</v>
      </c>
      <c r="S146" s="115">
        <f t="shared" si="12"/>
        <v>6265.9300000000012</v>
      </c>
    </row>
    <row r="147" spans="1:19" x14ac:dyDescent="0.25">
      <c r="A147" s="402"/>
      <c r="B147" s="283"/>
      <c r="C147" s="405"/>
      <c r="D147" s="283"/>
      <c r="E147" s="405"/>
      <c r="F147" s="292"/>
      <c r="G147" s="114" t="s">
        <v>81</v>
      </c>
      <c r="H147" s="63">
        <v>0</v>
      </c>
      <c r="I147" s="115">
        <v>0</v>
      </c>
      <c r="J147" s="63">
        <v>0</v>
      </c>
      <c r="K147" s="115">
        <v>0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12"/>
        <v>0</v>
      </c>
      <c r="S147" s="115">
        <f t="shared" si="12"/>
        <v>0</v>
      </c>
    </row>
    <row r="148" spans="1:19" x14ac:dyDescent="0.25">
      <c r="A148" s="402"/>
      <c r="B148" s="283"/>
      <c r="C148" s="405"/>
      <c r="D148" s="283"/>
      <c r="E148" s="405"/>
      <c r="F148" s="292"/>
      <c r="G148" s="114" t="s">
        <v>80</v>
      </c>
      <c r="H148" s="63">
        <v>3</v>
      </c>
      <c r="I148" s="115">
        <v>0.39</v>
      </c>
      <c r="J148" s="63">
        <v>1</v>
      </c>
      <c r="K148" s="115">
        <v>0.05</v>
      </c>
      <c r="L148" s="63">
        <v>0</v>
      </c>
      <c r="M148" s="115">
        <v>0</v>
      </c>
      <c r="N148" s="63">
        <v>3</v>
      </c>
      <c r="O148" s="115">
        <v>68.03</v>
      </c>
      <c r="P148" s="63">
        <v>0</v>
      </c>
      <c r="Q148" s="115">
        <v>0</v>
      </c>
      <c r="R148" s="63">
        <f t="shared" si="12"/>
        <v>7</v>
      </c>
      <c r="S148" s="115">
        <f t="shared" si="12"/>
        <v>68.47</v>
      </c>
    </row>
    <row r="149" spans="1:19" ht="15.75" thickBot="1" x14ac:dyDescent="0.3">
      <c r="A149" s="402"/>
      <c r="B149" s="283"/>
      <c r="C149" s="405"/>
      <c r="D149" s="283"/>
      <c r="E149" s="405"/>
      <c r="F149" s="292"/>
      <c r="G149" s="114" t="s">
        <v>79</v>
      </c>
      <c r="H149" s="63">
        <v>18</v>
      </c>
      <c r="I149" s="115">
        <v>4.47</v>
      </c>
      <c r="J149" s="63">
        <v>16</v>
      </c>
      <c r="K149" s="115">
        <v>6.47</v>
      </c>
      <c r="L149" s="63">
        <v>3</v>
      </c>
      <c r="M149" s="115">
        <v>1.24</v>
      </c>
      <c r="N149" s="63">
        <v>39</v>
      </c>
      <c r="O149" s="115">
        <v>338.34</v>
      </c>
      <c r="P149" s="63">
        <v>5</v>
      </c>
      <c r="Q149" s="115">
        <v>3.01</v>
      </c>
      <c r="R149" s="63">
        <f t="shared" si="12"/>
        <v>81</v>
      </c>
      <c r="S149" s="115">
        <f t="shared" si="12"/>
        <v>353.53</v>
      </c>
    </row>
    <row r="150" spans="1:19" ht="15.75" thickTop="1" x14ac:dyDescent="0.25">
      <c r="A150" s="402"/>
      <c r="B150" s="283"/>
      <c r="C150" s="405"/>
      <c r="D150" s="283"/>
      <c r="E150" s="413"/>
      <c r="F150" s="292"/>
      <c r="G150" s="82" t="s">
        <v>78</v>
      </c>
      <c r="H150" s="116">
        <v>70</v>
      </c>
      <c r="I150" s="117">
        <v>29.31</v>
      </c>
      <c r="J150" s="116">
        <v>86</v>
      </c>
      <c r="K150" s="117">
        <v>56.41</v>
      </c>
      <c r="L150" s="116">
        <v>90</v>
      </c>
      <c r="M150" s="117">
        <v>1411.77</v>
      </c>
      <c r="N150" s="116">
        <v>363</v>
      </c>
      <c r="O150" s="117">
        <v>7160.45</v>
      </c>
      <c r="P150" s="116">
        <v>9</v>
      </c>
      <c r="Q150" s="117">
        <v>5.63</v>
      </c>
      <c r="R150" s="116">
        <f>+H150+J150+L150+N150+P150</f>
        <v>618</v>
      </c>
      <c r="S150" s="117">
        <f>SUM(S144:S149)</f>
        <v>8663.5700000000015</v>
      </c>
    </row>
    <row r="151" spans="1:19" ht="15.75" thickBot="1" x14ac:dyDescent="0.3">
      <c r="A151" s="402"/>
      <c r="B151" s="283"/>
      <c r="C151" s="405"/>
      <c r="D151" s="283"/>
      <c r="E151" s="412" t="s">
        <v>77</v>
      </c>
      <c r="F151" s="292"/>
      <c r="G151" s="114" t="s">
        <v>76</v>
      </c>
      <c r="H151" s="63">
        <v>21655</v>
      </c>
      <c r="I151" s="115">
        <v>30610.35</v>
      </c>
      <c r="J151" s="63">
        <v>8740</v>
      </c>
      <c r="K151" s="115">
        <v>11698.87</v>
      </c>
      <c r="L151" s="63">
        <v>1719</v>
      </c>
      <c r="M151" s="115">
        <v>6967.67</v>
      </c>
      <c r="N151" s="63">
        <v>2592</v>
      </c>
      <c r="O151" s="115">
        <v>22544.18</v>
      </c>
      <c r="P151" s="63">
        <v>667</v>
      </c>
      <c r="Q151" s="115">
        <v>794.94</v>
      </c>
      <c r="R151" s="63">
        <f>+H151+J151+L151+N151+P151</f>
        <v>35373</v>
      </c>
      <c r="S151" s="115">
        <f>+I151+K151+M151+O151+Q151</f>
        <v>72616.010000000009</v>
      </c>
    </row>
    <row r="152" spans="1:19" ht="15.75" thickTop="1" x14ac:dyDescent="0.25">
      <c r="A152" s="402"/>
      <c r="B152" s="283"/>
      <c r="C152" s="405"/>
      <c r="D152" s="283"/>
      <c r="E152" s="405"/>
      <c r="F152" s="292"/>
      <c r="G152" s="82" t="s">
        <v>508</v>
      </c>
      <c r="H152" s="116">
        <v>21655</v>
      </c>
      <c r="I152" s="117">
        <v>30610.35</v>
      </c>
      <c r="J152" s="116">
        <v>8740</v>
      </c>
      <c r="K152" s="117">
        <v>11698.87</v>
      </c>
      <c r="L152" s="116">
        <v>1719</v>
      </c>
      <c r="M152" s="117">
        <v>6967.67</v>
      </c>
      <c r="N152" s="116">
        <v>2592</v>
      </c>
      <c r="O152" s="117">
        <v>22544.18</v>
      </c>
      <c r="P152" s="116">
        <v>667</v>
      </c>
      <c r="Q152" s="117">
        <v>794.94</v>
      </c>
      <c r="R152" s="116">
        <f>+H152+J152+L152+N152+P152</f>
        <v>35373</v>
      </c>
      <c r="S152" s="117">
        <f>SUM(S151)</f>
        <v>72616.010000000009</v>
      </c>
    </row>
    <row r="153" spans="1:19" x14ac:dyDescent="0.25">
      <c r="A153" s="402"/>
      <c r="B153" s="283"/>
      <c r="C153" s="405"/>
      <c r="D153" s="283"/>
      <c r="E153" s="412" t="s">
        <v>74</v>
      </c>
      <c r="F153" s="292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ref="R153:S156" si="13">+H153+J153+L153+N153+P153</f>
        <v>0</v>
      </c>
      <c r="S153" s="115">
        <f t="shared" si="13"/>
        <v>0</v>
      </c>
    </row>
    <row r="154" spans="1:19" x14ac:dyDescent="0.25">
      <c r="A154" s="402"/>
      <c r="B154" s="283"/>
      <c r="C154" s="405"/>
      <c r="D154" s="283"/>
      <c r="E154" s="405"/>
      <c r="F154" s="292"/>
      <c r="G154" s="114" t="s">
        <v>72</v>
      </c>
      <c r="H154" s="63">
        <v>1</v>
      </c>
      <c r="I154" s="115">
        <v>7.0000000000000007E-2</v>
      </c>
      <c r="J154" s="63">
        <v>0</v>
      </c>
      <c r="K154" s="115">
        <v>0</v>
      </c>
      <c r="L154" s="63">
        <v>1</v>
      </c>
      <c r="M154" s="115">
        <v>1.04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13"/>
        <v>2</v>
      </c>
      <c r="S154" s="115">
        <f t="shared" si="13"/>
        <v>1.1100000000000001</v>
      </c>
    </row>
    <row r="155" spans="1:19" x14ac:dyDescent="0.25">
      <c r="A155" s="402"/>
      <c r="B155" s="283"/>
      <c r="C155" s="405"/>
      <c r="D155" s="283"/>
      <c r="E155" s="405"/>
      <c r="F155" s="292"/>
      <c r="G155" s="114" t="s">
        <v>71</v>
      </c>
      <c r="H155" s="63">
        <v>104</v>
      </c>
      <c r="I155" s="115">
        <v>117.73</v>
      </c>
      <c r="J155" s="63">
        <v>62</v>
      </c>
      <c r="K155" s="115">
        <v>62.25</v>
      </c>
      <c r="L155" s="63">
        <v>41</v>
      </c>
      <c r="M155" s="115">
        <v>108.44</v>
      </c>
      <c r="N155" s="63">
        <v>91</v>
      </c>
      <c r="O155" s="115">
        <v>207.67</v>
      </c>
      <c r="P155" s="63">
        <v>10</v>
      </c>
      <c r="Q155" s="115">
        <v>9.7100000000000009</v>
      </c>
      <c r="R155" s="63">
        <f t="shared" si="13"/>
        <v>308</v>
      </c>
      <c r="S155" s="115">
        <f t="shared" si="13"/>
        <v>505.8</v>
      </c>
    </row>
    <row r="156" spans="1:19" ht="15.75" thickBot="1" x14ac:dyDescent="0.3">
      <c r="A156" s="402"/>
      <c r="B156" s="283"/>
      <c r="C156" s="405"/>
      <c r="D156" s="283"/>
      <c r="E156" s="405"/>
      <c r="F156" s="292"/>
      <c r="G156" s="114" t="s">
        <v>70</v>
      </c>
      <c r="H156" s="63">
        <v>1</v>
      </c>
      <c r="I156" s="115">
        <v>0.06</v>
      </c>
      <c r="J156" s="63">
        <v>1</v>
      </c>
      <c r="K156" s="115">
        <v>0.04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13"/>
        <v>2</v>
      </c>
      <c r="S156" s="115">
        <f t="shared" si="13"/>
        <v>0.1</v>
      </c>
    </row>
    <row r="157" spans="1:19" ht="16.5" thickTop="1" thickBot="1" x14ac:dyDescent="0.3">
      <c r="A157" s="402"/>
      <c r="B157" s="283"/>
      <c r="C157" s="405"/>
      <c r="D157" s="283"/>
      <c r="E157" s="407"/>
      <c r="F157" s="292"/>
      <c r="G157" s="82" t="s">
        <v>69</v>
      </c>
      <c r="H157" s="116">
        <v>106</v>
      </c>
      <c r="I157" s="117">
        <v>117.86</v>
      </c>
      <c r="J157" s="116">
        <v>63</v>
      </c>
      <c r="K157" s="117">
        <v>62.29</v>
      </c>
      <c r="L157" s="116">
        <v>42</v>
      </c>
      <c r="M157" s="117">
        <v>109.48</v>
      </c>
      <c r="N157" s="116">
        <v>91</v>
      </c>
      <c r="O157" s="117">
        <v>207.67</v>
      </c>
      <c r="P157" s="116">
        <v>10</v>
      </c>
      <c r="Q157" s="117">
        <v>9.7100000000000009</v>
      </c>
      <c r="R157" s="116">
        <f>+H157+J157+L157+N157+P157</f>
        <v>312</v>
      </c>
      <c r="S157" s="117">
        <f>SUM(S153:S156)</f>
        <v>507.01000000000005</v>
      </c>
    </row>
    <row r="158" spans="1:19" ht="15" customHeight="1" thickTop="1" thickBot="1" x14ac:dyDescent="0.3">
      <c r="A158" s="402"/>
      <c r="B158" s="283"/>
      <c r="C158" s="406"/>
      <c r="D158" s="283"/>
      <c r="E158" s="408" t="s">
        <v>68</v>
      </c>
      <c r="F158" s="408"/>
      <c r="G158" s="408"/>
      <c r="H158" s="118">
        <v>76021</v>
      </c>
      <c r="I158" s="117">
        <v>149415.60999999999</v>
      </c>
      <c r="J158" s="118">
        <v>38570</v>
      </c>
      <c r="K158" s="117">
        <v>152539</v>
      </c>
      <c r="L158" s="118">
        <v>8573</v>
      </c>
      <c r="M158" s="117">
        <v>128187.84</v>
      </c>
      <c r="N158" s="118">
        <v>17668</v>
      </c>
      <c r="O158" s="117">
        <v>623462.78</v>
      </c>
      <c r="P158" s="118">
        <v>3449</v>
      </c>
      <c r="Q158" s="117">
        <v>14257.76</v>
      </c>
      <c r="R158" s="118">
        <f>+H158+J158+L158+N158+P158</f>
        <v>144281</v>
      </c>
      <c r="S158" s="117">
        <f>+S157+S152+S150+S143+S130+S99+S91+S89</f>
        <v>1067862.9900000002</v>
      </c>
    </row>
    <row r="159" spans="1:19" ht="15" customHeight="1" thickTop="1" thickBot="1" x14ac:dyDescent="0.3">
      <c r="A159" s="403"/>
      <c r="B159" s="283"/>
      <c r="C159" s="409" t="s">
        <v>67</v>
      </c>
      <c r="D159" s="409"/>
      <c r="E159" s="409"/>
      <c r="F159" s="409"/>
      <c r="G159" s="409"/>
      <c r="H159" s="119">
        <v>88324</v>
      </c>
      <c r="I159" s="120">
        <v>709155.83999999997</v>
      </c>
      <c r="J159" s="119">
        <v>42344</v>
      </c>
      <c r="K159" s="120">
        <v>445929.34</v>
      </c>
      <c r="L159" s="119">
        <v>10229</v>
      </c>
      <c r="M159" s="120">
        <v>327597.34000000003</v>
      </c>
      <c r="N159" s="119">
        <v>23463</v>
      </c>
      <c r="O159" s="120">
        <v>1991993.66</v>
      </c>
      <c r="P159" s="119">
        <v>4656</v>
      </c>
      <c r="Q159" s="120">
        <v>82373.34</v>
      </c>
      <c r="R159" s="119">
        <f>+H159+J159+L159+N159+P159</f>
        <v>169016</v>
      </c>
      <c r="S159" s="120">
        <f>+S158+S78</f>
        <v>3557049.5200000005</v>
      </c>
    </row>
    <row r="160" spans="1:19" ht="15" customHeight="1" thickTop="1" x14ac:dyDescent="0.25">
      <c r="A160" s="401" t="s">
        <v>51</v>
      </c>
      <c r="B160" s="283"/>
      <c r="C160" s="404" t="s">
        <v>50</v>
      </c>
      <c r="D160" s="283"/>
      <c r="E160" s="404" t="s">
        <v>66</v>
      </c>
      <c r="F160" s="292"/>
      <c r="G160" s="114" t="s">
        <v>65</v>
      </c>
      <c r="H160" s="63">
        <v>45</v>
      </c>
      <c r="I160" s="115">
        <v>12.52</v>
      </c>
      <c r="J160" s="63">
        <v>28</v>
      </c>
      <c r="K160" s="115">
        <v>11.99</v>
      </c>
      <c r="L160" s="63">
        <v>28</v>
      </c>
      <c r="M160" s="115">
        <v>23</v>
      </c>
      <c r="N160" s="63">
        <v>101</v>
      </c>
      <c r="O160" s="115">
        <v>100.36</v>
      </c>
      <c r="P160" s="63">
        <v>10</v>
      </c>
      <c r="Q160" s="115">
        <v>7.39</v>
      </c>
      <c r="R160" s="63">
        <f t="shared" ref="R160:S173" si="14">+H160+J160+L160+N160+P160</f>
        <v>212</v>
      </c>
      <c r="S160" s="115">
        <f t="shared" si="14"/>
        <v>155.26</v>
      </c>
    </row>
    <row r="161" spans="1:19" x14ac:dyDescent="0.25">
      <c r="A161" s="402"/>
      <c r="B161" s="283"/>
      <c r="C161" s="405"/>
      <c r="D161" s="283"/>
      <c r="E161" s="405"/>
      <c r="F161" s="292"/>
      <c r="G161" s="114" t="s">
        <v>64</v>
      </c>
      <c r="H161" s="63">
        <v>5</v>
      </c>
      <c r="I161" s="115">
        <v>71.52</v>
      </c>
      <c r="J161" s="63">
        <v>1</v>
      </c>
      <c r="K161" s="115">
        <v>0.68</v>
      </c>
      <c r="L161" s="63">
        <v>1</v>
      </c>
      <c r="M161" s="115">
        <v>0.03</v>
      </c>
      <c r="N161" s="63">
        <v>5</v>
      </c>
      <c r="O161" s="115">
        <v>33.71</v>
      </c>
      <c r="P161" s="63">
        <v>0</v>
      </c>
      <c r="Q161" s="115">
        <v>0</v>
      </c>
      <c r="R161" s="63">
        <f t="shared" si="14"/>
        <v>12</v>
      </c>
      <c r="S161" s="115">
        <f t="shared" si="14"/>
        <v>105.94</v>
      </c>
    </row>
    <row r="162" spans="1:19" x14ac:dyDescent="0.25">
      <c r="A162" s="402"/>
      <c r="B162" s="283"/>
      <c r="C162" s="405"/>
      <c r="D162" s="283"/>
      <c r="E162" s="405"/>
      <c r="F162" s="292"/>
      <c r="G162" s="114" t="s">
        <v>63</v>
      </c>
      <c r="H162" s="63">
        <v>3</v>
      </c>
      <c r="I162" s="115">
        <v>15.92</v>
      </c>
      <c r="J162" s="63">
        <v>2</v>
      </c>
      <c r="K162" s="115">
        <v>5.83</v>
      </c>
      <c r="L162" s="63">
        <v>2</v>
      </c>
      <c r="M162" s="115">
        <v>1.27</v>
      </c>
      <c r="N162" s="63">
        <v>21</v>
      </c>
      <c r="O162" s="115">
        <v>284.76</v>
      </c>
      <c r="P162" s="63">
        <v>5</v>
      </c>
      <c r="Q162" s="115">
        <v>33.06</v>
      </c>
      <c r="R162" s="63">
        <f t="shared" si="14"/>
        <v>33</v>
      </c>
      <c r="S162" s="115">
        <f t="shared" si="14"/>
        <v>340.84</v>
      </c>
    </row>
    <row r="163" spans="1:19" x14ac:dyDescent="0.25">
      <c r="A163" s="402"/>
      <c r="B163" s="283"/>
      <c r="C163" s="405"/>
      <c r="D163" s="283"/>
      <c r="E163" s="405"/>
      <c r="F163" s="292"/>
      <c r="G163" s="114" t="s">
        <v>62</v>
      </c>
      <c r="H163" s="63">
        <v>27</v>
      </c>
      <c r="I163" s="115">
        <v>85.71</v>
      </c>
      <c r="J163" s="63">
        <v>59</v>
      </c>
      <c r="K163" s="115">
        <v>665.71</v>
      </c>
      <c r="L163" s="63">
        <v>1</v>
      </c>
      <c r="M163" s="115">
        <v>9.74</v>
      </c>
      <c r="N163" s="63">
        <v>146</v>
      </c>
      <c r="O163" s="115">
        <v>4567.3599999999997</v>
      </c>
      <c r="P163" s="63">
        <v>21</v>
      </c>
      <c r="Q163" s="115">
        <v>161.04</v>
      </c>
      <c r="R163" s="63">
        <f t="shared" si="14"/>
        <v>254</v>
      </c>
      <c r="S163" s="115">
        <f t="shared" si="14"/>
        <v>5489.5599999999995</v>
      </c>
    </row>
    <row r="164" spans="1:19" x14ac:dyDescent="0.25">
      <c r="A164" s="402"/>
      <c r="B164" s="283"/>
      <c r="C164" s="405"/>
      <c r="D164" s="283"/>
      <c r="E164" s="405"/>
      <c r="F164" s="292"/>
      <c r="G164" s="114" t="s">
        <v>61</v>
      </c>
      <c r="H164" s="63">
        <v>90</v>
      </c>
      <c r="I164" s="115">
        <v>125.6</v>
      </c>
      <c r="J164" s="63">
        <v>61</v>
      </c>
      <c r="K164" s="115">
        <v>275.04000000000002</v>
      </c>
      <c r="L164" s="63">
        <v>0</v>
      </c>
      <c r="M164" s="115">
        <v>0</v>
      </c>
      <c r="N164" s="63">
        <v>1</v>
      </c>
      <c r="O164" s="115">
        <v>1.84</v>
      </c>
      <c r="P164" s="63">
        <v>0</v>
      </c>
      <c r="Q164" s="115">
        <v>0</v>
      </c>
      <c r="R164" s="63">
        <f t="shared" si="14"/>
        <v>152</v>
      </c>
      <c r="S164" s="115">
        <f t="shared" si="14"/>
        <v>402.47999999999996</v>
      </c>
    </row>
    <row r="165" spans="1:19" x14ac:dyDescent="0.25">
      <c r="A165" s="402"/>
      <c r="B165" s="283"/>
      <c r="C165" s="405"/>
      <c r="D165" s="283"/>
      <c r="E165" s="405"/>
      <c r="F165" s="292"/>
      <c r="G165" s="114" t="s">
        <v>60</v>
      </c>
      <c r="H165" s="63">
        <v>41</v>
      </c>
      <c r="I165" s="115">
        <v>44.27</v>
      </c>
      <c r="J165" s="63">
        <v>3</v>
      </c>
      <c r="K165" s="115">
        <v>6.5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14"/>
        <v>44</v>
      </c>
      <c r="S165" s="115">
        <f t="shared" si="14"/>
        <v>50.77</v>
      </c>
    </row>
    <row r="166" spans="1:19" x14ac:dyDescent="0.25">
      <c r="A166" s="402"/>
      <c r="B166" s="283"/>
      <c r="C166" s="405"/>
      <c r="D166" s="283"/>
      <c r="E166" s="405"/>
      <c r="F166" s="292"/>
      <c r="G166" s="114" t="s">
        <v>59</v>
      </c>
      <c r="H166" s="63">
        <v>14</v>
      </c>
      <c r="I166" s="115">
        <v>94.56</v>
      </c>
      <c r="J166" s="63">
        <v>19</v>
      </c>
      <c r="K166" s="115">
        <v>40.93</v>
      </c>
      <c r="L166" s="63">
        <v>95</v>
      </c>
      <c r="M166" s="115">
        <v>2670.58</v>
      </c>
      <c r="N166" s="63">
        <v>137</v>
      </c>
      <c r="O166" s="115">
        <v>1526.77</v>
      </c>
      <c r="P166" s="63">
        <v>12</v>
      </c>
      <c r="Q166" s="115">
        <v>15.44</v>
      </c>
      <c r="R166" s="63">
        <f t="shared" si="14"/>
        <v>277</v>
      </c>
      <c r="S166" s="115">
        <f t="shared" si="14"/>
        <v>4348.28</v>
      </c>
    </row>
    <row r="167" spans="1:19" x14ac:dyDescent="0.25">
      <c r="A167" s="402"/>
      <c r="B167" s="283"/>
      <c r="C167" s="405"/>
      <c r="D167" s="283"/>
      <c r="E167" s="405"/>
      <c r="F167" s="292"/>
      <c r="G167" s="114" t="s">
        <v>58</v>
      </c>
      <c r="H167" s="63">
        <v>24</v>
      </c>
      <c r="I167" s="115">
        <v>140.76</v>
      </c>
      <c r="J167" s="63">
        <v>39</v>
      </c>
      <c r="K167" s="115">
        <v>406.97</v>
      </c>
      <c r="L167" s="63">
        <v>194</v>
      </c>
      <c r="M167" s="115">
        <v>2283.44</v>
      </c>
      <c r="N167" s="63">
        <v>287</v>
      </c>
      <c r="O167" s="115">
        <v>8507.4599999999991</v>
      </c>
      <c r="P167" s="63">
        <v>232</v>
      </c>
      <c r="Q167" s="115">
        <v>3810.15</v>
      </c>
      <c r="R167" s="63">
        <f t="shared" si="14"/>
        <v>776</v>
      </c>
      <c r="S167" s="115">
        <f t="shared" si="14"/>
        <v>15148.779999999999</v>
      </c>
    </row>
    <row r="168" spans="1:19" x14ac:dyDescent="0.25">
      <c r="A168" s="402"/>
      <c r="B168" s="283"/>
      <c r="C168" s="405"/>
      <c r="D168" s="283"/>
      <c r="E168" s="405"/>
      <c r="F168" s="292"/>
      <c r="G168" s="114" t="s">
        <v>57</v>
      </c>
      <c r="H168" s="63">
        <v>600</v>
      </c>
      <c r="I168" s="115">
        <v>3414.12</v>
      </c>
      <c r="J168" s="63">
        <v>316</v>
      </c>
      <c r="K168" s="115">
        <v>6600.61</v>
      </c>
      <c r="L168" s="63">
        <v>185</v>
      </c>
      <c r="M168" s="115">
        <v>2919.56</v>
      </c>
      <c r="N168" s="63">
        <v>1189</v>
      </c>
      <c r="O168" s="115">
        <v>32724.22</v>
      </c>
      <c r="P168" s="63">
        <v>142</v>
      </c>
      <c r="Q168" s="115">
        <v>1736.49</v>
      </c>
      <c r="R168" s="63">
        <f t="shared" si="14"/>
        <v>2432</v>
      </c>
      <c r="S168" s="115">
        <f t="shared" si="14"/>
        <v>47395</v>
      </c>
    </row>
    <row r="169" spans="1:19" x14ac:dyDescent="0.25">
      <c r="A169" s="402"/>
      <c r="B169" s="283"/>
      <c r="C169" s="405"/>
      <c r="D169" s="283"/>
      <c r="E169" s="405"/>
      <c r="F169" s="292"/>
      <c r="G169" s="114" t="s">
        <v>56</v>
      </c>
      <c r="H169" s="63">
        <v>341</v>
      </c>
      <c r="I169" s="115">
        <v>661.93</v>
      </c>
      <c r="J169" s="63">
        <v>188</v>
      </c>
      <c r="K169" s="115">
        <v>2448.58</v>
      </c>
      <c r="L169" s="63">
        <v>60</v>
      </c>
      <c r="M169" s="115">
        <v>1072.3499999999999</v>
      </c>
      <c r="N169" s="63">
        <v>68</v>
      </c>
      <c r="O169" s="115">
        <v>647.32000000000005</v>
      </c>
      <c r="P169" s="63">
        <v>13</v>
      </c>
      <c r="Q169" s="115">
        <v>264.76</v>
      </c>
      <c r="R169" s="63">
        <f t="shared" si="14"/>
        <v>670</v>
      </c>
      <c r="S169" s="115">
        <f t="shared" si="14"/>
        <v>5094.9399999999996</v>
      </c>
    </row>
    <row r="170" spans="1:19" x14ac:dyDescent="0.25">
      <c r="A170" s="402"/>
      <c r="B170" s="283"/>
      <c r="C170" s="405"/>
      <c r="D170" s="283"/>
      <c r="E170" s="405"/>
      <c r="F170" s="292"/>
      <c r="G170" s="114" t="s">
        <v>55</v>
      </c>
      <c r="H170" s="63">
        <v>21</v>
      </c>
      <c r="I170" s="115">
        <v>135.36000000000001</v>
      </c>
      <c r="J170" s="63">
        <v>14</v>
      </c>
      <c r="K170" s="115">
        <v>39.020000000000003</v>
      </c>
      <c r="L170" s="63">
        <v>3</v>
      </c>
      <c r="M170" s="115">
        <v>1.83</v>
      </c>
      <c r="N170" s="63">
        <v>12</v>
      </c>
      <c r="O170" s="115">
        <v>387.16</v>
      </c>
      <c r="P170" s="63">
        <v>0</v>
      </c>
      <c r="Q170" s="115">
        <v>0</v>
      </c>
      <c r="R170" s="63">
        <f t="shared" si="14"/>
        <v>50</v>
      </c>
      <c r="S170" s="115">
        <f t="shared" si="14"/>
        <v>563.37000000000012</v>
      </c>
    </row>
    <row r="171" spans="1:19" x14ac:dyDescent="0.25">
      <c r="A171" s="402"/>
      <c r="B171" s="283"/>
      <c r="C171" s="405"/>
      <c r="D171" s="283"/>
      <c r="E171" s="405"/>
      <c r="F171" s="292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14"/>
        <v>0</v>
      </c>
      <c r="S171" s="115">
        <f t="shared" si="14"/>
        <v>0</v>
      </c>
    </row>
    <row r="172" spans="1:19" x14ac:dyDescent="0.25">
      <c r="A172" s="402"/>
      <c r="B172" s="283"/>
      <c r="C172" s="405"/>
      <c r="D172" s="283"/>
      <c r="E172" s="405"/>
      <c r="F172" s="292"/>
      <c r="G172" s="114" t="s">
        <v>54</v>
      </c>
      <c r="H172" s="63">
        <v>837</v>
      </c>
      <c r="I172" s="115">
        <v>3129.7</v>
      </c>
      <c r="J172" s="63">
        <v>276</v>
      </c>
      <c r="K172" s="115">
        <v>923.31</v>
      </c>
      <c r="L172" s="63">
        <v>71</v>
      </c>
      <c r="M172" s="115">
        <v>411.66</v>
      </c>
      <c r="N172" s="63">
        <v>41</v>
      </c>
      <c r="O172" s="115">
        <v>184.98</v>
      </c>
      <c r="P172" s="63">
        <v>5</v>
      </c>
      <c r="Q172" s="115">
        <v>22.09</v>
      </c>
      <c r="R172" s="63">
        <f t="shared" si="14"/>
        <v>1230</v>
      </c>
      <c r="S172" s="115">
        <f t="shared" si="14"/>
        <v>4671.74</v>
      </c>
    </row>
    <row r="173" spans="1:19" ht="15.75" thickBot="1" x14ac:dyDescent="0.3">
      <c r="A173" s="402"/>
      <c r="B173" s="283"/>
      <c r="C173" s="405"/>
      <c r="D173" s="283"/>
      <c r="E173" s="405"/>
      <c r="F173" s="292"/>
      <c r="G173" s="114" t="s">
        <v>53</v>
      </c>
      <c r="H173" s="63">
        <v>533</v>
      </c>
      <c r="I173" s="115">
        <v>2194.75</v>
      </c>
      <c r="J173" s="63">
        <v>309</v>
      </c>
      <c r="K173" s="115">
        <v>1907.61</v>
      </c>
      <c r="L173" s="63">
        <v>71</v>
      </c>
      <c r="M173" s="115">
        <v>464.57</v>
      </c>
      <c r="N173" s="63">
        <v>22</v>
      </c>
      <c r="O173" s="115">
        <v>475.62</v>
      </c>
      <c r="P173" s="63">
        <v>4</v>
      </c>
      <c r="Q173" s="115">
        <v>28.42</v>
      </c>
      <c r="R173" s="63">
        <f t="shared" si="14"/>
        <v>939</v>
      </c>
      <c r="S173" s="115">
        <f t="shared" si="14"/>
        <v>5070.9699999999993</v>
      </c>
    </row>
    <row r="174" spans="1:19" ht="15.75" thickTop="1" x14ac:dyDescent="0.25">
      <c r="A174" s="402"/>
      <c r="B174" s="283"/>
      <c r="C174" s="405"/>
      <c r="D174" s="283"/>
      <c r="E174" s="413"/>
      <c r="F174" s="292"/>
      <c r="G174" s="82" t="s">
        <v>52</v>
      </c>
      <c r="H174" s="116">
        <v>1709</v>
      </c>
      <c r="I174" s="117">
        <v>10126.719999999999</v>
      </c>
      <c r="J174" s="116">
        <v>874</v>
      </c>
      <c r="K174" s="117">
        <v>13332.78</v>
      </c>
      <c r="L174" s="116">
        <v>401</v>
      </c>
      <c r="M174" s="117">
        <v>9858.0300000000007</v>
      </c>
      <c r="N174" s="116">
        <v>1521</v>
      </c>
      <c r="O174" s="117">
        <v>49441.56</v>
      </c>
      <c r="P174" s="116">
        <v>378</v>
      </c>
      <c r="Q174" s="117">
        <v>6078.84</v>
      </c>
      <c r="R174" s="116">
        <f>+H174+J174+L174+N174+P174</f>
        <v>4883</v>
      </c>
      <c r="S174" s="117">
        <f>SUM(S160:S173)</f>
        <v>88837.930000000008</v>
      </c>
    </row>
    <row r="175" spans="1:19" ht="15" customHeight="1" x14ac:dyDescent="0.25">
      <c r="A175" s="402"/>
      <c r="B175" s="283"/>
      <c r="C175" s="405"/>
      <c r="D175" s="283"/>
      <c r="E175" s="412" t="s">
        <v>49</v>
      </c>
      <c r="F175" s="292"/>
      <c r="G175" s="114" t="s">
        <v>48</v>
      </c>
      <c r="H175" s="63">
        <v>3</v>
      </c>
      <c r="I175" s="115">
        <v>0.23</v>
      </c>
      <c r="J175" s="63">
        <v>1</v>
      </c>
      <c r="K175" s="115">
        <v>0.21</v>
      </c>
      <c r="L175" s="63">
        <v>1</v>
      </c>
      <c r="M175" s="115">
        <v>1.02</v>
      </c>
      <c r="N175" s="63">
        <v>17</v>
      </c>
      <c r="O175" s="115">
        <v>4.59</v>
      </c>
      <c r="P175" s="63">
        <v>3</v>
      </c>
      <c r="Q175" s="115">
        <v>0.1</v>
      </c>
      <c r="R175" s="63">
        <f t="shared" ref="R175:S177" si="15">+H175+J175+L175+N175+P175</f>
        <v>25</v>
      </c>
      <c r="S175" s="115">
        <f t="shared" si="15"/>
        <v>6.1499999999999995</v>
      </c>
    </row>
    <row r="176" spans="1:19" x14ac:dyDescent="0.25">
      <c r="A176" s="402"/>
      <c r="B176" s="283"/>
      <c r="C176" s="405"/>
      <c r="D176" s="283"/>
      <c r="E176" s="405"/>
      <c r="F176" s="292"/>
      <c r="G176" s="114" t="s">
        <v>47</v>
      </c>
      <c r="H176" s="63">
        <v>10393</v>
      </c>
      <c r="I176" s="115">
        <v>14733.96</v>
      </c>
      <c r="J176" s="63">
        <v>4517</v>
      </c>
      <c r="K176" s="115">
        <v>11292.68</v>
      </c>
      <c r="L176" s="63">
        <v>1428</v>
      </c>
      <c r="M176" s="115">
        <v>1984.08</v>
      </c>
      <c r="N176" s="63">
        <v>1370</v>
      </c>
      <c r="O176" s="115">
        <v>6371.42</v>
      </c>
      <c r="P176" s="63">
        <v>577</v>
      </c>
      <c r="Q176" s="115">
        <v>2654.28</v>
      </c>
      <c r="R176" s="63">
        <f t="shared" si="15"/>
        <v>18285</v>
      </c>
      <c r="S176" s="115">
        <f t="shared" si="15"/>
        <v>37036.42</v>
      </c>
    </row>
    <row r="177" spans="1:19" ht="15.75" thickBot="1" x14ac:dyDescent="0.3">
      <c r="A177" s="402"/>
      <c r="B177" s="283"/>
      <c r="C177" s="405"/>
      <c r="D177" s="283"/>
      <c r="E177" s="405"/>
      <c r="F177" s="292"/>
      <c r="G177" s="114" t="s">
        <v>46</v>
      </c>
      <c r="H177" s="63">
        <v>262</v>
      </c>
      <c r="I177" s="115">
        <v>272.38</v>
      </c>
      <c r="J177" s="63">
        <v>158</v>
      </c>
      <c r="K177" s="115">
        <v>1009.6</v>
      </c>
      <c r="L177" s="63">
        <v>65</v>
      </c>
      <c r="M177" s="115">
        <v>256.77</v>
      </c>
      <c r="N177" s="63">
        <v>78</v>
      </c>
      <c r="O177" s="115">
        <v>452.29</v>
      </c>
      <c r="P177" s="63">
        <v>25</v>
      </c>
      <c r="Q177" s="115">
        <v>235.96</v>
      </c>
      <c r="R177" s="63">
        <f t="shared" si="15"/>
        <v>588</v>
      </c>
      <c r="S177" s="115">
        <f t="shared" si="15"/>
        <v>2227</v>
      </c>
    </row>
    <row r="178" spans="1:19" ht="16.5" thickTop="1" thickBot="1" x14ac:dyDescent="0.3">
      <c r="A178" s="402"/>
      <c r="B178" s="283"/>
      <c r="C178" s="405"/>
      <c r="D178" s="283"/>
      <c r="E178" s="407"/>
      <c r="F178" s="292"/>
      <c r="G178" s="82" t="s">
        <v>45</v>
      </c>
      <c r="H178" s="118">
        <v>10561</v>
      </c>
      <c r="I178" s="117">
        <v>15006.57</v>
      </c>
      <c r="J178" s="118">
        <v>4632</v>
      </c>
      <c r="K178" s="117">
        <v>12302.49</v>
      </c>
      <c r="L178" s="118">
        <v>1479</v>
      </c>
      <c r="M178" s="117">
        <v>2241.87</v>
      </c>
      <c r="N178" s="118">
        <v>1436</v>
      </c>
      <c r="O178" s="117">
        <v>6828.3</v>
      </c>
      <c r="P178" s="118">
        <v>602</v>
      </c>
      <c r="Q178" s="117">
        <v>2890.34</v>
      </c>
      <c r="R178" s="118">
        <f>+H178+J178+L178+N178+P178</f>
        <v>18710</v>
      </c>
      <c r="S178" s="117">
        <f>SUM(S175:S177)</f>
        <v>39269.57</v>
      </c>
    </row>
    <row r="179" spans="1:19" ht="15" customHeight="1" thickTop="1" thickBot="1" x14ac:dyDescent="0.3">
      <c r="A179" s="402"/>
      <c r="B179" s="283"/>
      <c r="C179" s="406"/>
      <c r="D179" s="283"/>
      <c r="E179" s="408" t="s">
        <v>44</v>
      </c>
      <c r="F179" s="408"/>
      <c r="G179" s="408"/>
      <c r="H179" s="118">
        <v>11698</v>
      </c>
      <c r="I179" s="117">
        <v>25133.29</v>
      </c>
      <c r="J179" s="118">
        <v>5281</v>
      </c>
      <c r="K179" s="117">
        <v>25635.27</v>
      </c>
      <c r="L179" s="118">
        <v>1730</v>
      </c>
      <c r="M179" s="117">
        <v>12099.9</v>
      </c>
      <c r="N179" s="118">
        <v>2712</v>
      </c>
      <c r="O179" s="117">
        <v>56269.86</v>
      </c>
      <c r="P179" s="118">
        <v>888</v>
      </c>
      <c r="Q179" s="117">
        <v>8969.18</v>
      </c>
      <c r="R179" s="118">
        <f>+H179+J179+L179+N179+P179</f>
        <v>22309</v>
      </c>
      <c r="S179" s="117">
        <f>+S178+S174</f>
        <v>128107.5</v>
      </c>
    </row>
    <row r="180" spans="1:19" ht="15" customHeight="1" thickTop="1" thickBot="1" x14ac:dyDescent="0.3">
      <c r="A180" s="403"/>
      <c r="B180" s="283"/>
      <c r="C180" s="409" t="s">
        <v>43</v>
      </c>
      <c r="D180" s="409"/>
      <c r="E180" s="409"/>
      <c r="F180" s="409"/>
      <c r="G180" s="409"/>
      <c r="H180" s="119">
        <v>11698</v>
      </c>
      <c r="I180" s="120">
        <v>25133.29</v>
      </c>
      <c r="J180" s="119">
        <v>5281</v>
      </c>
      <c r="K180" s="120">
        <v>25635.27</v>
      </c>
      <c r="L180" s="119">
        <v>1730</v>
      </c>
      <c r="M180" s="120">
        <v>12099.9</v>
      </c>
      <c r="N180" s="119">
        <v>2712</v>
      </c>
      <c r="O180" s="120">
        <v>56269.86</v>
      </c>
      <c r="P180" s="119">
        <v>888</v>
      </c>
      <c r="Q180" s="120">
        <v>8969.18</v>
      </c>
      <c r="R180" s="119">
        <f>+H180+J180+L180+N180+P180</f>
        <v>22309</v>
      </c>
      <c r="S180" s="120">
        <f>+S179</f>
        <v>128107.5</v>
      </c>
    </row>
    <row r="181" spans="1:19" ht="15" customHeight="1" thickTop="1" x14ac:dyDescent="0.25">
      <c r="A181" s="401" t="s">
        <v>42</v>
      </c>
      <c r="B181" s="283"/>
      <c r="C181" s="404" t="s">
        <v>42</v>
      </c>
      <c r="D181" s="283"/>
      <c r="E181" s="404" t="s">
        <v>42</v>
      </c>
      <c r="F181" s="292"/>
      <c r="G181" s="114" t="s">
        <v>41</v>
      </c>
      <c r="H181" s="63">
        <v>14747</v>
      </c>
      <c r="I181" s="115">
        <v>2316.38</v>
      </c>
      <c r="J181" s="63">
        <v>5429</v>
      </c>
      <c r="K181" s="115">
        <v>735.63</v>
      </c>
      <c r="L181" s="63">
        <v>1839</v>
      </c>
      <c r="M181" s="115">
        <v>916.02</v>
      </c>
      <c r="N181" s="63">
        <v>2538</v>
      </c>
      <c r="O181" s="115">
        <v>3039.92</v>
      </c>
      <c r="P181" s="63">
        <v>499</v>
      </c>
      <c r="Q181" s="115">
        <v>97.43</v>
      </c>
      <c r="R181" s="63">
        <f t="shared" ref="R181:S194" si="16">+H181+J181+L181+N181+P181</f>
        <v>25052</v>
      </c>
      <c r="S181" s="115">
        <f t="shared" si="16"/>
        <v>7105.380000000001</v>
      </c>
    </row>
    <row r="182" spans="1:19" x14ac:dyDescent="0.25">
      <c r="A182" s="402"/>
      <c r="B182" s="283"/>
      <c r="C182" s="405"/>
      <c r="D182" s="283"/>
      <c r="E182" s="405"/>
      <c r="F182" s="292"/>
      <c r="G182" s="114" t="s">
        <v>40</v>
      </c>
      <c r="H182" s="63">
        <v>0</v>
      </c>
      <c r="I182" s="115">
        <v>0</v>
      </c>
      <c r="J182" s="63">
        <v>349</v>
      </c>
      <c r="K182" s="115">
        <v>127.82</v>
      </c>
      <c r="L182" s="63">
        <v>209</v>
      </c>
      <c r="M182" s="115">
        <v>642.41</v>
      </c>
      <c r="N182" s="63">
        <v>159</v>
      </c>
      <c r="O182" s="115">
        <v>262</v>
      </c>
      <c r="P182" s="63">
        <v>2</v>
      </c>
      <c r="Q182" s="115">
        <v>5.81</v>
      </c>
      <c r="R182" s="63">
        <f t="shared" si="16"/>
        <v>719</v>
      </c>
      <c r="S182" s="115">
        <f t="shared" si="16"/>
        <v>1038.04</v>
      </c>
    </row>
    <row r="183" spans="1:19" x14ac:dyDescent="0.25">
      <c r="A183" s="402"/>
      <c r="B183" s="283"/>
      <c r="C183" s="405"/>
      <c r="D183" s="283"/>
      <c r="E183" s="405"/>
      <c r="F183" s="292"/>
      <c r="G183" s="114" t="s">
        <v>39</v>
      </c>
      <c r="H183" s="63">
        <v>46</v>
      </c>
      <c r="I183" s="115">
        <v>5.1100000000000003</v>
      </c>
      <c r="J183" s="63">
        <v>127</v>
      </c>
      <c r="K183" s="115">
        <v>22.59</v>
      </c>
      <c r="L183" s="63">
        <v>6</v>
      </c>
      <c r="M183" s="115">
        <v>3.17</v>
      </c>
      <c r="N183" s="63">
        <v>70</v>
      </c>
      <c r="O183" s="115">
        <v>8.6300000000000008</v>
      </c>
      <c r="P183" s="63">
        <v>39</v>
      </c>
      <c r="Q183" s="115">
        <v>6.01</v>
      </c>
      <c r="R183" s="63">
        <f t="shared" si="16"/>
        <v>288</v>
      </c>
      <c r="S183" s="115">
        <f t="shared" si="16"/>
        <v>45.51</v>
      </c>
    </row>
    <row r="184" spans="1:19" x14ac:dyDescent="0.25">
      <c r="A184" s="402"/>
      <c r="B184" s="283"/>
      <c r="C184" s="405"/>
      <c r="D184" s="283"/>
      <c r="E184" s="405"/>
      <c r="F184" s="292"/>
      <c r="G184" s="114" t="s">
        <v>38</v>
      </c>
      <c r="H184" s="63">
        <v>23</v>
      </c>
      <c r="I184" s="115">
        <v>4</v>
      </c>
      <c r="J184" s="63">
        <v>3</v>
      </c>
      <c r="K184" s="115">
        <v>0.34</v>
      </c>
      <c r="L184" s="63">
        <v>3</v>
      </c>
      <c r="M184" s="115">
        <v>0.08</v>
      </c>
      <c r="N184" s="63">
        <v>4</v>
      </c>
      <c r="O184" s="115">
        <v>1.33</v>
      </c>
      <c r="P184" s="63">
        <v>0</v>
      </c>
      <c r="Q184" s="115">
        <v>0</v>
      </c>
      <c r="R184" s="63">
        <f t="shared" si="16"/>
        <v>33</v>
      </c>
      <c r="S184" s="115">
        <f t="shared" si="16"/>
        <v>5.75</v>
      </c>
    </row>
    <row r="185" spans="1:19" x14ac:dyDescent="0.25">
      <c r="A185" s="402"/>
      <c r="B185" s="283"/>
      <c r="C185" s="405"/>
      <c r="D185" s="283"/>
      <c r="E185" s="405"/>
      <c r="F185" s="292"/>
      <c r="G185" s="114" t="s">
        <v>37</v>
      </c>
      <c r="H185" s="63">
        <v>799</v>
      </c>
      <c r="I185" s="115">
        <v>90.83</v>
      </c>
      <c r="J185" s="63">
        <v>355</v>
      </c>
      <c r="K185" s="115">
        <v>126.07</v>
      </c>
      <c r="L185" s="63">
        <v>21</v>
      </c>
      <c r="M185" s="115">
        <v>12.45</v>
      </c>
      <c r="N185" s="63">
        <v>461</v>
      </c>
      <c r="O185" s="115">
        <v>406.06</v>
      </c>
      <c r="P185" s="63">
        <v>113</v>
      </c>
      <c r="Q185" s="115">
        <v>16.54</v>
      </c>
      <c r="R185" s="63">
        <f t="shared" si="16"/>
        <v>1749</v>
      </c>
      <c r="S185" s="115">
        <f t="shared" si="16"/>
        <v>651.94999999999993</v>
      </c>
    </row>
    <row r="186" spans="1:19" ht="15.75" thickBot="1" x14ac:dyDescent="0.3">
      <c r="A186" s="402"/>
      <c r="B186" s="283"/>
      <c r="C186" s="405"/>
      <c r="D186" s="283"/>
      <c r="E186" s="405"/>
      <c r="F186" s="292"/>
      <c r="G186" s="114" t="s">
        <v>36</v>
      </c>
      <c r="H186" s="63">
        <v>285</v>
      </c>
      <c r="I186" s="115">
        <v>20.53</v>
      </c>
      <c r="J186" s="63">
        <v>195</v>
      </c>
      <c r="K186" s="115">
        <v>34.14</v>
      </c>
      <c r="L186" s="63">
        <v>38</v>
      </c>
      <c r="M186" s="115">
        <v>33.86</v>
      </c>
      <c r="N186" s="63">
        <v>1102</v>
      </c>
      <c r="O186" s="115">
        <v>612.20000000000005</v>
      </c>
      <c r="P186" s="63">
        <v>143</v>
      </c>
      <c r="Q186" s="115">
        <v>38.01</v>
      </c>
      <c r="R186" s="63">
        <f t="shared" si="16"/>
        <v>1763</v>
      </c>
      <c r="S186" s="115">
        <f t="shared" si="16"/>
        <v>738.74</v>
      </c>
    </row>
    <row r="187" spans="1:19" ht="16.5" thickTop="1" thickBot="1" x14ac:dyDescent="0.3">
      <c r="A187" s="402"/>
      <c r="B187" s="283"/>
      <c r="C187" s="405"/>
      <c r="D187" s="283"/>
      <c r="E187" s="407"/>
      <c r="F187" s="292"/>
      <c r="G187" s="82" t="s">
        <v>35</v>
      </c>
      <c r="H187" s="118">
        <v>15734</v>
      </c>
      <c r="I187" s="117">
        <v>2436.85</v>
      </c>
      <c r="J187" s="118">
        <v>6341</v>
      </c>
      <c r="K187" s="117">
        <v>1046.5899999999999</v>
      </c>
      <c r="L187" s="118">
        <v>2078</v>
      </c>
      <c r="M187" s="117">
        <v>1607.99</v>
      </c>
      <c r="N187" s="118">
        <v>4047</v>
      </c>
      <c r="O187" s="117">
        <v>4330.1400000000003</v>
      </c>
      <c r="P187" s="118">
        <v>735</v>
      </c>
      <c r="Q187" s="117">
        <v>163.80000000000001</v>
      </c>
      <c r="R187" s="118">
        <f t="shared" si="16"/>
        <v>28935</v>
      </c>
      <c r="S187" s="117">
        <f>SUM(S181:S186)</f>
        <v>9585.3700000000008</v>
      </c>
    </row>
    <row r="188" spans="1:19" ht="15" customHeight="1" thickTop="1" thickBot="1" x14ac:dyDescent="0.3">
      <c r="A188" s="402"/>
      <c r="B188" s="283"/>
      <c r="C188" s="406"/>
      <c r="D188" s="283"/>
      <c r="E188" s="408" t="s">
        <v>35</v>
      </c>
      <c r="F188" s="408"/>
      <c r="G188" s="408"/>
      <c r="H188" s="118">
        <v>15734</v>
      </c>
      <c r="I188" s="117">
        <v>2436.85</v>
      </c>
      <c r="J188" s="118">
        <v>6341</v>
      </c>
      <c r="K188" s="117">
        <v>1046.5899999999999</v>
      </c>
      <c r="L188" s="118">
        <v>2078</v>
      </c>
      <c r="M188" s="117">
        <v>1607.99</v>
      </c>
      <c r="N188" s="118">
        <v>4047</v>
      </c>
      <c r="O188" s="117">
        <v>4330.1400000000003</v>
      </c>
      <c r="P188" s="118">
        <v>735</v>
      </c>
      <c r="Q188" s="117">
        <v>163.80000000000001</v>
      </c>
      <c r="R188" s="118">
        <f t="shared" si="16"/>
        <v>28935</v>
      </c>
      <c r="S188" s="117">
        <f>+S187</f>
        <v>9585.3700000000008</v>
      </c>
    </row>
    <row r="189" spans="1:19" ht="15" customHeight="1" thickTop="1" thickBot="1" x14ac:dyDescent="0.3">
      <c r="A189" s="403"/>
      <c r="B189" s="283"/>
      <c r="C189" s="409" t="s">
        <v>35</v>
      </c>
      <c r="D189" s="409"/>
      <c r="E189" s="409"/>
      <c r="F189" s="409"/>
      <c r="G189" s="409"/>
      <c r="H189" s="119">
        <v>15734</v>
      </c>
      <c r="I189" s="120">
        <v>2436.85</v>
      </c>
      <c r="J189" s="119">
        <v>6341</v>
      </c>
      <c r="K189" s="120">
        <v>1046.5899999999999</v>
      </c>
      <c r="L189" s="119">
        <v>2078</v>
      </c>
      <c r="M189" s="120">
        <v>1607.99</v>
      </c>
      <c r="N189" s="119">
        <v>4047</v>
      </c>
      <c r="O189" s="120">
        <v>4330.1400000000003</v>
      </c>
      <c r="P189" s="119">
        <v>735</v>
      </c>
      <c r="Q189" s="120">
        <v>163.80000000000001</v>
      </c>
      <c r="R189" s="119">
        <f t="shared" si="16"/>
        <v>28935</v>
      </c>
      <c r="S189" s="120">
        <f>+S188</f>
        <v>9585.3700000000008</v>
      </c>
    </row>
    <row r="190" spans="1:19" ht="15" customHeight="1" thickTop="1" x14ac:dyDescent="0.25">
      <c r="A190" s="401" t="s">
        <v>34</v>
      </c>
      <c r="B190" s="283"/>
      <c r="C190" s="404" t="s">
        <v>34</v>
      </c>
      <c r="D190" s="283"/>
      <c r="E190" s="404" t="s">
        <v>34</v>
      </c>
      <c r="F190" s="292"/>
      <c r="G190" s="114" t="s">
        <v>33</v>
      </c>
      <c r="H190" s="63">
        <v>574</v>
      </c>
      <c r="I190" s="115">
        <v>65.23</v>
      </c>
      <c r="J190" s="63">
        <v>467</v>
      </c>
      <c r="K190" s="115">
        <v>58.56</v>
      </c>
      <c r="L190" s="63">
        <v>83</v>
      </c>
      <c r="M190" s="115">
        <v>11.71</v>
      </c>
      <c r="N190" s="63">
        <v>170</v>
      </c>
      <c r="O190" s="115">
        <v>28.06</v>
      </c>
      <c r="P190" s="63">
        <v>32</v>
      </c>
      <c r="Q190" s="115">
        <v>4.24</v>
      </c>
      <c r="R190" s="63">
        <f t="shared" si="16"/>
        <v>1326</v>
      </c>
      <c r="S190" s="115">
        <f>+I190+K190+M190+O190+Q190</f>
        <v>167.8</v>
      </c>
    </row>
    <row r="191" spans="1:19" ht="15.75" thickBot="1" x14ac:dyDescent="0.3">
      <c r="A191" s="402"/>
      <c r="B191" s="283"/>
      <c r="C191" s="405"/>
      <c r="D191" s="283"/>
      <c r="E191" s="405"/>
      <c r="F191" s="292"/>
      <c r="G191" s="114" t="s">
        <v>32</v>
      </c>
      <c r="H191" s="63">
        <v>102</v>
      </c>
      <c r="I191" s="115">
        <v>18.32</v>
      </c>
      <c r="J191" s="63">
        <v>49</v>
      </c>
      <c r="K191" s="115">
        <v>11.66</v>
      </c>
      <c r="L191" s="63">
        <v>46</v>
      </c>
      <c r="M191" s="115">
        <v>39.090000000000003</v>
      </c>
      <c r="N191" s="63">
        <v>128</v>
      </c>
      <c r="O191" s="115">
        <v>110.35</v>
      </c>
      <c r="P191" s="63">
        <v>25</v>
      </c>
      <c r="Q191" s="115">
        <v>4.72</v>
      </c>
      <c r="R191" s="63">
        <f t="shared" si="16"/>
        <v>350</v>
      </c>
      <c r="S191" s="115">
        <f>+I191+K191+M191+O191+Q191</f>
        <v>184.14000000000001</v>
      </c>
    </row>
    <row r="192" spans="1:19" ht="16.5" thickTop="1" thickBot="1" x14ac:dyDescent="0.3">
      <c r="A192" s="402"/>
      <c r="B192" s="283"/>
      <c r="C192" s="405"/>
      <c r="D192" s="283"/>
      <c r="E192" s="407"/>
      <c r="F192" s="292"/>
      <c r="G192" s="82" t="s">
        <v>31</v>
      </c>
      <c r="H192" s="118">
        <v>673</v>
      </c>
      <c r="I192" s="117">
        <v>83.55</v>
      </c>
      <c r="J192" s="118">
        <v>514</v>
      </c>
      <c r="K192" s="117">
        <v>70.22</v>
      </c>
      <c r="L192" s="118">
        <v>126</v>
      </c>
      <c r="M192" s="117">
        <v>50.8</v>
      </c>
      <c r="N192" s="118">
        <v>294</v>
      </c>
      <c r="O192" s="117">
        <v>138.41</v>
      </c>
      <c r="P192" s="118">
        <v>56</v>
      </c>
      <c r="Q192" s="117">
        <v>8.9600000000000009</v>
      </c>
      <c r="R192" s="118">
        <f t="shared" si="16"/>
        <v>1663</v>
      </c>
      <c r="S192" s="117">
        <f>SUM(S190:S191)</f>
        <v>351.94000000000005</v>
      </c>
    </row>
    <row r="193" spans="1:19" ht="15" customHeight="1" thickTop="1" thickBot="1" x14ac:dyDescent="0.3">
      <c r="A193" s="402"/>
      <c r="B193" s="283"/>
      <c r="C193" s="406"/>
      <c r="D193" s="283"/>
      <c r="E193" s="408" t="s">
        <v>31</v>
      </c>
      <c r="F193" s="408"/>
      <c r="G193" s="408"/>
      <c r="H193" s="118">
        <v>673</v>
      </c>
      <c r="I193" s="117">
        <v>83.55</v>
      </c>
      <c r="J193" s="118">
        <v>514</v>
      </c>
      <c r="K193" s="117">
        <v>70.22</v>
      </c>
      <c r="L193" s="118">
        <v>126</v>
      </c>
      <c r="M193" s="117">
        <v>50.8</v>
      </c>
      <c r="N193" s="118">
        <v>294</v>
      </c>
      <c r="O193" s="117">
        <v>138.41</v>
      </c>
      <c r="P193" s="118">
        <v>56</v>
      </c>
      <c r="Q193" s="117">
        <v>8.9600000000000009</v>
      </c>
      <c r="R193" s="118">
        <f t="shared" si="16"/>
        <v>1663</v>
      </c>
      <c r="S193" s="117">
        <f>+S192</f>
        <v>351.94000000000005</v>
      </c>
    </row>
    <row r="194" spans="1:19" ht="15" customHeight="1" thickTop="1" thickBot="1" x14ac:dyDescent="0.3">
      <c r="A194" s="416"/>
      <c r="B194" s="283"/>
      <c r="C194" s="417" t="s">
        <v>31</v>
      </c>
      <c r="D194" s="417"/>
      <c r="E194" s="417"/>
      <c r="F194" s="417"/>
      <c r="G194" s="417"/>
      <c r="H194" s="118">
        <v>673</v>
      </c>
      <c r="I194" s="117">
        <v>83.55</v>
      </c>
      <c r="J194" s="118">
        <v>514</v>
      </c>
      <c r="K194" s="117">
        <v>70.22</v>
      </c>
      <c r="L194" s="118">
        <v>126</v>
      </c>
      <c r="M194" s="117">
        <v>50.8</v>
      </c>
      <c r="N194" s="118">
        <v>294</v>
      </c>
      <c r="O194" s="117">
        <v>138.41</v>
      </c>
      <c r="P194" s="118">
        <v>56</v>
      </c>
      <c r="Q194" s="117">
        <v>8.9600000000000009</v>
      </c>
      <c r="R194" s="118">
        <f t="shared" si="16"/>
        <v>1663</v>
      </c>
      <c r="S194" s="117">
        <f>+S193</f>
        <v>351.94000000000005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736809.53</v>
      </c>
      <c r="J195" s="117"/>
      <c r="K195" s="121">
        <f>+K194+K189+K180+K159</f>
        <v>472681.42000000004</v>
      </c>
      <c r="L195" s="117"/>
      <c r="M195" s="121">
        <f>+M194+M189+M180+M159</f>
        <v>341356.03</v>
      </c>
      <c r="N195" s="117"/>
      <c r="O195" s="121">
        <f>+O194+O189+O180+O159</f>
        <v>2052732.0699999998</v>
      </c>
      <c r="P195" s="117"/>
      <c r="Q195" s="121">
        <f>+Q194+Q189+Q180+Q159</f>
        <v>91515.28</v>
      </c>
      <c r="R195" s="117"/>
      <c r="S195" s="121">
        <f>+S194+S189+S180+S159</f>
        <v>3695094.3300000005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0" customWidth="1"/>
    <col min="2" max="2" width="0.5" style="321" customWidth="1"/>
    <col min="3" max="3" width="18.125" style="325" customWidth="1"/>
    <col min="4" max="4" width="0.5" style="322" customWidth="1"/>
    <col min="5" max="5" width="26.875" style="325" customWidth="1"/>
    <col min="6" max="6" width="0.5" style="323" customWidth="1"/>
    <col min="7" max="7" width="55" style="326" bestFit="1" customWidth="1"/>
    <col min="8" max="8" width="15.625" style="327" customWidth="1"/>
    <col min="9" max="9" width="15.625" style="328" customWidth="1"/>
    <col min="10" max="17" width="15.625" style="320" customWidth="1"/>
    <col min="18" max="18" width="15.125" style="320" bestFit="1" customWidth="1"/>
    <col min="19" max="19" width="14.375" style="320" bestFit="1" customWidth="1"/>
    <col min="20" max="16384" width="9" style="320"/>
  </cols>
  <sheetData>
    <row r="1" spans="1:19" x14ac:dyDescent="0.25">
      <c r="A1" s="382" t="s">
        <v>635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4"/>
      <c r="C2" s="112"/>
      <c r="D2" s="284"/>
      <c r="E2" s="112"/>
      <c r="F2" s="290"/>
      <c r="G2" s="112"/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1:19" x14ac:dyDescent="0.25">
      <c r="A3" s="420" t="s">
        <v>223</v>
      </c>
      <c r="B3" s="285"/>
      <c r="C3" s="418" t="s">
        <v>222</v>
      </c>
      <c r="D3" s="287"/>
      <c r="E3" s="418" t="s">
        <v>221</v>
      </c>
      <c r="F3" s="291"/>
      <c r="G3" s="420" t="s">
        <v>220</v>
      </c>
      <c r="H3" s="414" t="s">
        <v>534</v>
      </c>
      <c r="I3" s="415"/>
      <c r="J3" s="414" t="s">
        <v>535</v>
      </c>
      <c r="K3" s="415"/>
      <c r="L3" s="414" t="s">
        <v>536</v>
      </c>
      <c r="M3" s="415"/>
      <c r="N3" s="414" t="s">
        <v>537</v>
      </c>
      <c r="O3" s="415"/>
      <c r="P3" s="414" t="s">
        <v>538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1422</v>
      </c>
      <c r="I5" s="115">
        <v>308.83</v>
      </c>
      <c r="J5" s="63">
        <v>705</v>
      </c>
      <c r="K5" s="115">
        <v>120.47</v>
      </c>
      <c r="L5" s="63">
        <v>508</v>
      </c>
      <c r="M5" s="115">
        <v>201.33</v>
      </c>
      <c r="N5" s="63">
        <v>1289</v>
      </c>
      <c r="O5" s="115">
        <v>970.55</v>
      </c>
      <c r="P5" s="63">
        <v>947</v>
      </c>
      <c r="Q5" s="115">
        <v>6268.75</v>
      </c>
      <c r="R5" s="63">
        <f t="shared" ref="R5:S20" si="0">+H5+J5+L5+N5+P5</f>
        <v>4871</v>
      </c>
      <c r="S5" s="115">
        <f t="shared" si="0"/>
        <v>7869.93</v>
      </c>
    </row>
    <row r="6" spans="1:19" x14ac:dyDescent="0.25">
      <c r="A6" s="402"/>
      <c r="B6" s="289"/>
      <c r="C6" s="405"/>
      <c r="D6" s="289"/>
      <c r="E6" s="405"/>
      <c r="G6" s="114" t="s">
        <v>215</v>
      </c>
      <c r="H6" s="63">
        <v>129</v>
      </c>
      <c r="I6" s="115">
        <v>91.97</v>
      </c>
      <c r="J6" s="63">
        <v>36</v>
      </c>
      <c r="K6" s="115">
        <v>11.72</v>
      </c>
      <c r="L6" s="63">
        <v>29</v>
      </c>
      <c r="M6" s="115">
        <v>60.18</v>
      </c>
      <c r="N6" s="63">
        <v>12</v>
      </c>
      <c r="O6" s="115">
        <v>3.09</v>
      </c>
      <c r="P6" s="63">
        <v>114</v>
      </c>
      <c r="Q6" s="115">
        <v>217.83</v>
      </c>
      <c r="R6" s="63">
        <f t="shared" si="0"/>
        <v>320</v>
      </c>
      <c r="S6" s="115">
        <f t="shared" si="0"/>
        <v>384.79</v>
      </c>
    </row>
    <row r="7" spans="1:19" x14ac:dyDescent="0.25">
      <c r="A7" s="402"/>
      <c r="B7" s="289"/>
      <c r="C7" s="405"/>
      <c r="D7" s="289"/>
      <c r="E7" s="405"/>
      <c r="G7" s="114" t="s">
        <v>214</v>
      </c>
      <c r="H7" s="63">
        <v>1</v>
      </c>
      <c r="I7" s="115">
        <v>0.06</v>
      </c>
      <c r="J7" s="63">
        <v>0</v>
      </c>
      <c r="K7" s="115">
        <v>0</v>
      </c>
      <c r="L7" s="63">
        <v>0</v>
      </c>
      <c r="M7" s="115">
        <v>0</v>
      </c>
      <c r="N7" s="63">
        <v>2</v>
      </c>
      <c r="O7" s="115">
        <v>0.21</v>
      </c>
      <c r="P7" s="63">
        <v>1</v>
      </c>
      <c r="Q7" s="115">
        <v>1.57</v>
      </c>
      <c r="R7" s="63">
        <f t="shared" si="0"/>
        <v>4</v>
      </c>
      <c r="S7" s="115">
        <f t="shared" si="0"/>
        <v>1.84</v>
      </c>
    </row>
    <row r="8" spans="1:19" x14ac:dyDescent="0.25">
      <c r="A8" s="402"/>
      <c r="B8" s="289"/>
      <c r="C8" s="405"/>
      <c r="D8" s="289"/>
      <c r="E8" s="405"/>
      <c r="G8" s="114" t="s">
        <v>213</v>
      </c>
      <c r="H8" s="63">
        <v>25</v>
      </c>
      <c r="I8" s="115">
        <v>8.4600000000000009</v>
      </c>
      <c r="J8" s="63">
        <v>5</v>
      </c>
      <c r="K8" s="115">
        <v>0.67</v>
      </c>
      <c r="L8" s="63">
        <v>4</v>
      </c>
      <c r="M8" s="115">
        <v>72.98</v>
      </c>
      <c r="N8" s="63">
        <v>9</v>
      </c>
      <c r="O8" s="115">
        <v>63.74</v>
      </c>
      <c r="P8" s="63">
        <v>186</v>
      </c>
      <c r="Q8" s="115">
        <v>688.92</v>
      </c>
      <c r="R8" s="63">
        <f t="shared" si="0"/>
        <v>229</v>
      </c>
      <c r="S8" s="115">
        <f t="shared" si="0"/>
        <v>834.77</v>
      </c>
    </row>
    <row r="9" spans="1:19" ht="15.75" thickBot="1" x14ac:dyDescent="0.3">
      <c r="A9" s="402"/>
      <c r="B9" s="289"/>
      <c r="C9" s="405"/>
      <c r="D9" s="289"/>
      <c r="E9" s="405"/>
      <c r="G9" s="114" t="s">
        <v>212</v>
      </c>
      <c r="H9" s="63">
        <v>146</v>
      </c>
      <c r="I9" s="115">
        <v>48.75</v>
      </c>
      <c r="J9" s="63">
        <v>110</v>
      </c>
      <c r="K9" s="115">
        <v>17.27</v>
      </c>
      <c r="L9" s="63">
        <v>66</v>
      </c>
      <c r="M9" s="115">
        <v>19.100000000000001</v>
      </c>
      <c r="N9" s="63">
        <v>196</v>
      </c>
      <c r="O9" s="115">
        <v>183.34</v>
      </c>
      <c r="P9" s="63">
        <v>78</v>
      </c>
      <c r="Q9" s="115">
        <v>131.34</v>
      </c>
      <c r="R9" s="63">
        <f t="shared" si="0"/>
        <v>596</v>
      </c>
      <c r="S9" s="115">
        <f t="shared" si="0"/>
        <v>399.80000000000007</v>
      </c>
    </row>
    <row r="10" spans="1:19" ht="15.75" thickTop="1" x14ac:dyDescent="0.25">
      <c r="A10" s="402"/>
      <c r="B10" s="289"/>
      <c r="C10" s="405"/>
      <c r="D10" s="289"/>
      <c r="E10" s="413"/>
      <c r="F10" s="292"/>
      <c r="G10" s="82" t="s">
        <v>211</v>
      </c>
      <c r="H10" s="116">
        <v>1667</v>
      </c>
      <c r="I10" s="117">
        <v>458.07</v>
      </c>
      <c r="J10" s="116">
        <v>835</v>
      </c>
      <c r="K10" s="117">
        <v>150.13</v>
      </c>
      <c r="L10" s="116">
        <v>598</v>
      </c>
      <c r="M10" s="117">
        <v>353.59</v>
      </c>
      <c r="N10" s="116">
        <v>1477</v>
      </c>
      <c r="O10" s="117">
        <v>1220.93</v>
      </c>
      <c r="P10" s="116">
        <v>977</v>
      </c>
      <c r="Q10" s="117">
        <v>7308.41</v>
      </c>
      <c r="R10" s="116">
        <f t="shared" si="0"/>
        <v>5554</v>
      </c>
      <c r="S10" s="117">
        <f>SUM(S5:S9)</f>
        <v>9491.130000000001</v>
      </c>
    </row>
    <row r="11" spans="1:19" ht="15" customHeight="1" x14ac:dyDescent="0.25">
      <c r="A11" s="402"/>
      <c r="B11" s="289"/>
      <c r="C11" s="405"/>
      <c r="D11" s="283"/>
      <c r="E11" s="412" t="s">
        <v>210</v>
      </c>
      <c r="F11" s="292"/>
      <c r="G11" s="114" t="s">
        <v>209</v>
      </c>
      <c r="H11" s="63">
        <v>11</v>
      </c>
      <c r="I11" s="115">
        <v>3.57</v>
      </c>
      <c r="J11" s="63">
        <v>1</v>
      </c>
      <c r="K11" s="115">
        <v>0.08</v>
      </c>
      <c r="L11" s="63">
        <v>2</v>
      </c>
      <c r="M11" s="115">
        <v>2.72</v>
      </c>
      <c r="N11" s="63">
        <v>36</v>
      </c>
      <c r="O11" s="115">
        <v>553.09</v>
      </c>
      <c r="P11" s="63">
        <v>1019</v>
      </c>
      <c r="Q11" s="115">
        <v>3512.39</v>
      </c>
      <c r="R11" s="63">
        <f t="shared" si="0"/>
        <v>1069</v>
      </c>
      <c r="S11" s="115">
        <f t="shared" si="0"/>
        <v>4071.85</v>
      </c>
    </row>
    <row r="12" spans="1:19" x14ac:dyDescent="0.25">
      <c r="A12" s="402"/>
      <c r="B12" s="289"/>
      <c r="C12" s="405"/>
      <c r="D12" s="283"/>
      <c r="E12" s="405"/>
      <c r="F12" s="292"/>
      <c r="G12" s="114" t="s">
        <v>208</v>
      </c>
      <c r="H12" s="63">
        <v>8203</v>
      </c>
      <c r="I12" s="115">
        <v>19849.98</v>
      </c>
      <c r="J12" s="63">
        <v>934</v>
      </c>
      <c r="K12" s="115">
        <v>1947.43</v>
      </c>
      <c r="L12" s="63">
        <v>27</v>
      </c>
      <c r="M12" s="115">
        <v>90.74</v>
      </c>
      <c r="N12" s="63">
        <v>279</v>
      </c>
      <c r="O12" s="115">
        <v>13965.74</v>
      </c>
      <c r="P12" s="63">
        <v>487</v>
      </c>
      <c r="Q12" s="115">
        <v>713.32</v>
      </c>
      <c r="R12" s="63">
        <f t="shared" si="0"/>
        <v>9930</v>
      </c>
      <c r="S12" s="115">
        <f t="shared" si="0"/>
        <v>36567.21</v>
      </c>
    </row>
    <row r="13" spans="1:19" x14ac:dyDescent="0.25">
      <c r="A13" s="402"/>
      <c r="B13" s="289"/>
      <c r="C13" s="405"/>
      <c r="D13" s="283"/>
      <c r="E13" s="405"/>
      <c r="F13" s="292"/>
      <c r="G13" s="114" t="s">
        <v>207</v>
      </c>
      <c r="H13" s="63">
        <v>163</v>
      </c>
      <c r="I13" s="115">
        <v>113.67</v>
      </c>
      <c r="J13" s="63">
        <v>134</v>
      </c>
      <c r="K13" s="115">
        <v>72.290000000000006</v>
      </c>
      <c r="L13" s="63">
        <v>3</v>
      </c>
      <c r="M13" s="115">
        <v>0.91</v>
      </c>
      <c r="N13" s="63">
        <v>4</v>
      </c>
      <c r="O13" s="115">
        <v>10.01</v>
      </c>
      <c r="P13" s="63">
        <v>0</v>
      </c>
      <c r="Q13" s="115">
        <v>0</v>
      </c>
      <c r="R13" s="63">
        <f t="shared" si="0"/>
        <v>304</v>
      </c>
      <c r="S13" s="115">
        <f t="shared" si="0"/>
        <v>196.88</v>
      </c>
    </row>
    <row r="14" spans="1:19" x14ac:dyDescent="0.25">
      <c r="A14" s="402"/>
      <c r="B14" s="289"/>
      <c r="C14" s="405"/>
      <c r="D14" s="283"/>
      <c r="E14" s="405"/>
      <c r="F14" s="292"/>
      <c r="G14" s="114" t="s">
        <v>206</v>
      </c>
      <c r="H14" s="63">
        <v>10927</v>
      </c>
      <c r="I14" s="115">
        <v>25782.26</v>
      </c>
      <c r="J14" s="63">
        <v>1455</v>
      </c>
      <c r="K14" s="115">
        <v>2102.59</v>
      </c>
      <c r="L14" s="63">
        <v>3</v>
      </c>
      <c r="M14" s="115">
        <v>3.02</v>
      </c>
      <c r="N14" s="63">
        <v>64</v>
      </c>
      <c r="O14" s="115">
        <v>196.56</v>
      </c>
      <c r="P14" s="63">
        <v>2</v>
      </c>
      <c r="Q14" s="115">
        <v>0.19</v>
      </c>
      <c r="R14" s="63">
        <f t="shared" si="0"/>
        <v>12451</v>
      </c>
      <c r="S14" s="115">
        <f t="shared" si="0"/>
        <v>28084.62</v>
      </c>
    </row>
    <row r="15" spans="1:19" x14ac:dyDescent="0.25">
      <c r="A15" s="402"/>
      <c r="B15" s="289"/>
      <c r="C15" s="405"/>
      <c r="D15" s="283"/>
      <c r="E15" s="405"/>
      <c r="F15" s="292"/>
      <c r="G15" s="114" t="s">
        <v>205</v>
      </c>
      <c r="H15" s="63">
        <v>1560</v>
      </c>
      <c r="I15" s="115">
        <v>810.5</v>
      </c>
      <c r="J15" s="63">
        <v>183</v>
      </c>
      <c r="K15" s="115">
        <v>135.36000000000001</v>
      </c>
      <c r="L15" s="63">
        <v>62</v>
      </c>
      <c r="M15" s="115">
        <v>317.85000000000002</v>
      </c>
      <c r="N15" s="63">
        <v>134</v>
      </c>
      <c r="O15" s="115">
        <v>1493.47</v>
      </c>
      <c r="P15" s="63">
        <v>11</v>
      </c>
      <c r="Q15" s="115">
        <v>17.440000000000001</v>
      </c>
      <c r="R15" s="63">
        <f t="shared" si="0"/>
        <v>1950</v>
      </c>
      <c r="S15" s="115">
        <f t="shared" si="0"/>
        <v>2774.6200000000003</v>
      </c>
    </row>
    <row r="16" spans="1:19" x14ac:dyDescent="0.25">
      <c r="A16" s="402"/>
      <c r="B16" s="289"/>
      <c r="C16" s="405"/>
      <c r="D16" s="283"/>
      <c r="E16" s="405"/>
      <c r="F16" s="292"/>
      <c r="G16" s="114" t="s">
        <v>204</v>
      </c>
      <c r="H16" s="63">
        <v>38</v>
      </c>
      <c r="I16" s="115">
        <v>449.14</v>
      </c>
      <c r="J16" s="63">
        <v>164</v>
      </c>
      <c r="K16" s="115">
        <v>628.98</v>
      </c>
      <c r="L16" s="63">
        <v>457</v>
      </c>
      <c r="M16" s="115">
        <v>8496.57</v>
      </c>
      <c r="N16" s="63">
        <v>1056</v>
      </c>
      <c r="O16" s="115">
        <v>34483.449999999997</v>
      </c>
      <c r="P16" s="63">
        <v>106</v>
      </c>
      <c r="Q16" s="115">
        <v>1911.69</v>
      </c>
      <c r="R16" s="63">
        <f t="shared" si="0"/>
        <v>1821</v>
      </c>
      <c r="S16" s="115">
        <f t="shared" si="0"/>
        <v>45969.83</v>
      </c>
    </row>
    <row r="17" spans="1:19" x14ac:dyDescent="0.25">
      <c r="A17" s="402"/>
      <c r="B17" s="289"/>
      <c r="C17" s="405"/>
      <c r="D17" s="283"/>
      <c r="E17" s="405"/>
      <c r="F17" s="292"/>
      <c r="G17" s="114" t="s">
        <v>203</v>
      </c>
      <c r="H17" s="63">
        <v>51</v>
      </c>
      <c r="I17" s="115">
        <v>99.19</v>
      </c>
      <c r="J17" s="63">
        <v>10</v>
      </c>
      <c r="K17" s="115">
        <v>72.489999999999995</v>
      </c>
      <c r="L17" s="63">
        <v>3</v>
      </c>
      <c r="M17" s="115">
        <v>35.950000000000003</v>
      </c>
      <c r="N17" s="63">
        <v>19</v>
      </c>
      <c r="O17" s="115">
        <v>111.07</v>
      </c>
      <c r="P17" s="63">
        <v>1</v>
      </c>
      <c r="Q17" s="115">
        <v>2.36</v>
      </c>
      <c r="R17" s="63">
        <f t="shared" si="0"/>
        <v>84</v>
      </c>
      <c r="S17" s="115">
        <f t="shared" si="0"/>
        <v>321.06</v>
      </c>
    </row>
    <row r="18" spans="1:19" ht="15.75" thickBot="1" x14ac:dyDescent="0.3">
      <c r="A18" s="402"/>
      <c r="B18" s="289"/>
      <c r="C18" s="405"/>
      <c r="D18" s="283"/>
      <c r="E18" s="405"/>
      <c r="F18" s="292"/>
      <c r="G18" s="114" t="s">
        <v>202</v>
      </c>
      <c r="H18" s="63">
        <v>309</v>
      </c>
      <c r="I18" s="115">
        <v>90.67</v>
      </c>
      <c r="J18" s="63">
        <v>104</v>
      </c>
      <c r="K18" s="115">
        <v>40.68</v>
      </c>
      <c r="L18" s="63">
        <v>35</v>
      </c>
      <c r="M18" s="115">
        <v>20.3</v>
      </c>
      <c r="N18" s="63">
        <v>54</v>
      </c>
      <c r="O18" s="115">
        <v>127.59</v>
      </c>
      <c r="P18" s="63">
        <v>238</v>
      </c>
      <c r="Q18" s="115">
        <v>218.62</v>
      </c>
      <c r="R18" s="63">
        <f t="shared" si="0"/>
        <v>740</v>
      </c>
      <c r="S18" s="115">
        <f t="shared" si="0"/>
        <v>497.86</v>
      </c>
    </row>
    <row r="19" spans="1:19" ht="15.75" thickTop="1" x14ac:dyDescent="0.25">
      <c r="A19" s="402"/>
      <c r="B19" s="289"/>
      <c r="C19" s="405"/>
      <c r="D19" s="283"/>
      <c r="E19" s="413"/>
      <c r="F19" s="292"/>
      <c r="G19" s="82" t="s">
        <v>201</v>
      </c>
      <c r="H19" s="116">
        <v>17539</v>
      </c>
      <c r="I19" s="117">
        <v>47198.98</v>
      </c>
      <c r="J19" s="116">
        <v>2596</v>
      </c>
      <c r="K19" s="117">
        <v>4999.8999999999996</v>
      </c>
      <c r="L19" s="116">
        <v>565</v>
      </c>
      <c r="M19" s="117">
        <v>8968.06</v>
      </c>
      <c r="N19" s="116">
        <v>1558</v>
      </c>
      <c r="O19" s="117">
        <v>50940.98</v>
      </c>
      <c r="P19" s="116">
        <v>1379</v>
      </c>
      <c r="Q19" s="117">
        <v>6376.01</v>
      </c>
      <c r="R19" s="116">
        <f t="shared" si="0"/>
        <v>23637</v>
      </c>
      <c r="S19" s="117">
        <f>SUM(S11:S18)</f>
        <v>118483.93</v>
      </c>
    </row>
    <row r="20" spans="1:19" ht="15" customHeight="1" x14ac:dyDescent="0.25">
      <c r="A20" s="402"/>
      <c r="B20" s="289"/>
      <c r="C20" s="405"/>
      <c r="D20" s="283"/>
      <c r="E20" s="412" t="s">
        <v>200</v>
      </c>
      <c r="F20" s="292"/>
      <c r="G20" s="114" t="s">
        <v>199</v>
      </c>
      <c r="H20" s="63">
        <v>225</v>
      </c>
      <c r="I20" s="115">
        <v>99.09</v>
      </c>
      <c r="J20" s="63">
        <v>84</v>
      </c>
      <c r="K20" s="115">
        <v>74.760000000000005</v>
      </c>
      <c r="L20" s="63">
        <v>106</v>
      </c>
      <c r="M20" s="115">
        <v>261.92</v>
      </c>
      <c r="N20" s="63">
        <v>70</v>
      </c>
      <c r="O20" s="115">
        <v>331.92</v>
      </c>
      <c r="P20" s="63">
        <v>15</v>
      </c>
      <c r="Q20" s="115">
        <v>12.26</v>
      </c>
      <c r="R20" s="63">
        <f t="shared" si="0"/>
        <v>500</v>
      </c>
      <c r="S20" s="115">
        <f t="shared" si="0"/>
        <v>779.95</v>
      </c>
    </row>
    <row r="21" spans="1:19" x14ac:dyDescent="0.25">
      <c r="A21" s="402"/>
      <c r="B21" s="289"/>
      <c r="C21" s="405"/>
      <c r="D21" s="283"/>
      <c r="E21" s="405"/>
      <c r="F21" s="292"/>
      <c r="G21" s="114" t="s">
        <v>198</v>
      </c>
      <c r="H21" s="63">
        <v>1787</v>
      </c>
      <c r="I21" s="115">
        <v>1625.45</v>
      </c>
      <c r="J21" s="63">
        <v>500</v>
      </c>
      <c r="K21" s="115">
        <v>1670.63</v>
      </c>
      <c r="L21" s="63">
        <v>8</v>
      </c>
      <c r="M21" s="115">
        <v>2.5</v>
      </c>
      <c r="N21" s="63">
        <v>28</v>
      </c>
      <c r="O21" s="115">
        <v>32.950000000000003</v>
      </c>
      <c r="P21" s="63">
        <v>3</v>
      </c>
      <c r="Q21" s="115">
        <v>0.48</v>
      </c>
      <c r="R21" s="63">
        <f t="shared" ref="R21:S54" si="1">+H21+J21+L21+N21+P21</f>
        <v>2326</v>
      </c>
      <c r="S21" s="115">
        <f t="shared" si="1"/>
        <v>3332.0099999999998</v>
      </c>
    </row>
    <row r="22" spans="1:19" x14ac:dyDescent="0.25">
      <c r="A22" s="402"/>
      <c r="B22" s="289"/>
      <c r="C22" s="405"/>
      <c r="D22" s="283"/>
      <c r="E22" s="405"/>
      <c r="F22" s="292"/>
      <c r="G22" s="114" t="s">
        <v>197</v>
      </c>
      <c r="H22" s="63">
        <v>12</v>
      </c>
      <c r="I22" s="115">
        <v>20.05</v>
      </c>
      <c r="J22" s="63">
        <v>29</v>
      </c>
      <c r="K22" s="115">
        <v>63.3</v>
      </c>
      <c r="L22" s="63">
        <v>33</v>
      </c>
      <c r="M22" s="115">
        <v>56.6</v>
      </c>
      <c r="N22" s="63">
        <v>20</v>
      </c>
      <c r="O22" s="115">
        <v>190.09</v>
      </c>
      <c r="P22" s="63">
        <v>14</v>
      </c>
      <c r="Q22" s="115">
        <v>13.21</v>
      </c>
      <c r="R22" s="63">
        <f t="shared" si="1"/>
        <v>108</v>
      </c>
      <c r="S22" s="115">
        <f t="shared" si="1"/>
        <v>343.24999999999994</v>
      </c>
    </row>
    <row r="23" spans="1:19" x14ac:dyDescent="0.25">
      <c r="A23" s="402"/>
      <c r="B23" s="289"/>
      <c r="C23" s="405"/>
      <c r="D23" s="283"/>
      <c r="E23" s="405"/>
      <c r="F23" s="292"/>
      <c r="G23" s="114" t="s">
        <v>196</v>
      </c>
      <c r="H23" s="63">
        <v>557</v>
      </c>
      <c r="I23" s="115">
        <v>292.45</v>
      </c>
      <c r="J23" s="63">
        <v>44</v>
      </c>
      <c r="K23" s="115">
        <v>24.05</v>
      </c>
      <c r="L23" s="63">
        <v>93</v>
      </c>
      <c r="M23" s="115">
        <v>127.33</v>
      </c>
      <c r="N23" s="63">
        <v>109</v>
      </c>
      <c r="O23" s="115">
        <v>224.99</v>
      </c>
      <c r="P23" s="63">
        <v>195</v>
      </c>
      <c r="Q23" s="115">
        <v>178.61</v>
      </c>
      <c r="R23" s="63">
        <f t="shared" si="1"/>
        <v>998</v>
      </c>
      <c r="S23" s="115">
        <f t="shared" si="1"/>
        <v>847.43</v>
      </c>
    </row>
    <row r="24" spans="1:19" x14ac:dyDescent="0.25">
      <c r="A24" s="402"/>
      <c r="B24" s="289"/>
      <c r="C24" s="405"/>
      <c r="D24" s="283"/>
      <c r="E24" s="405"/>
      <c r="F24" s="292"/>
      <c r="G24" s="114" t="s">
        <v>195</v>
      </c>
      <c r="H24" s="63">
        <v>2</v>
      </c>
      <c r="I24" s="115">
        <v>0.38</v>
      </c>
      <c r="J24" s="63">
        <v>13</v>
      </c>
      <c r="K24" s="115">
        <v>8.2100000000000009</v>
      </c>
      <c r="L24" s="63">
        <v>19</v>
      </c>
      <c r="M24" s="115">
        <v>29.07</v>
      </c>
      <c r="N24" s="63">
        <v>2</v>
      </c>
      <c r="O24" s="115">
        <v>0.44</v>
      </c>
      <c r="P24" s="63">
        <v>0</v>
      </c>
      <c r="Q24" s="115">
        <v>0</v>
      </c>
      <c r="R24" s="63">
        <f t="shared" si="1"/>
        <v>36</v>
      </c>
      <c r="S24" s="115">
        <f t="shared" si="1"/>
        <v>38.1</v>
      </c>
    </row>
    <row r="25" spans="1:19" x14ac:dyDescent="0.25">
      <c r="A25" s="402"/>
      <c r="B25" s="289"/>
      <c r="C25" s="405"/>
      <c r="D25" s="283"/>
      <c r="E25" s="405"/>
      <c r="F25" s="292"/>
      <c r="G25" s="114" t="s">
        <v>194</v>
      </c>
      <c r="H25" s="63">
        <v>2663</v>
      </c>
      <c r="I25" s="115">
        <v>4044.77</v>
      </c>
      <c r="J25" s="63">
        <v>877</v>
      </c>
      <c r="K25" s="115">
        <v>1152.3800000000001</v>
      </c>
      <c r="L25" s="63">
        <v>379</v>
      </c>
      <c r="M25" s="115">
        <v>1993.5</v>
      </c>
      <c r="N25" s="63">
        <v>41</v>
      </c>
      <c r="O25" s="115">
        <v>141.91</v>
      </c>
      <c r="P25" s="63">
        <v>2</v>
      </c>
      <c r="Q25" s="115">
        <v>7.0000000000000007E-2</v>
      </c>
      <c r="R25" s="63">
        <f t="shared" si="1"/>
        <v>3962</v>
      </c>
      <c r="S25" s="115">
        <f t="shared" si="1"/>
        <v>7332.6299999999992</v>
      </c>
    </row>
    <row r="26" spans="1:19" x14ac:dyDescent="0.25">
      <c r="A26" s="402"/>
      <c r="B26" s="289"/>
      <c r="C26" s="405"/>
      <c r="D26" s="283"/>
      <c r="E26" s="405"/>
      <c r="F26" s="292"/>
      <c r="G26" s="114" t="s">
        <v>193</v>
      </c>
      <c r="H26" s="63">
        <v>126</v>
      </c>
      <c r="I26" s="115">
        <v>84</v>
      </c>
      <c r="J26" s="63">
        <v>415</v>
      </c>
      <c r="K26" s="115">
        <v>893.68</v>
      </c>
      <c r="L26" s="63">
        <v>34</v>
      </c>
      <c r="M26" s="115">
        <v>46.34</v>
      </c>
      <c r="N26" s="63">
        <v>15</v>
      </c>
      <c r="O26" s="115">
        <v>51.19</v>
      </c>
      <c r="P26" s="63">
        <v>2</v>
      </c>
      <c r="Q26" s="115">
        <v>1.69</v>
      </c>
      <c r="R26" s="63">
        <f t="shared" si="1"/>
        <v>592</v>
      </c>
      <c r="S26" s="115">
        <f t="shared" si="1"/>
        <v>1076.9000000000001</v>
      </c>
    </row>
    <row r="27" spans="1:19" x14ac:dyDescent="0.25">
      <c r="A27" s="402"/>
      <c r="B27" s="289"/>
      <c r="C27" s="405"/>
      <c r="D27" s="283"/>
      <c r="E27" s="405"/>
      <c r="F27" s="292"/>
      <c r="G27" s="114" t="s">
        <v>192</v>
      </c>
      <c r="H27" s="63">
        <v>4</v>
      </c>
      <c r="I27" s="115">
        <v>0.37</v>
      </c>
      <c r="J27" s="63">
        <v>2</v>
      </c>
      <c r="K27" s="115">
        <v>0.23</v>
      </c>
      <c r="L27" s="63">
        <v>7</v>
      </c>
      <c r="M27" s="115">
        <v>4.53</v>
      </c>
      <c r="N27" s="63">
        <v>4</v>
      </c>
      <c r="O27" s="115">
        <v>0.41</v>
      </c>
      <c r="P27" s="63">
        <v>5</v>
      </c>
      <c r="Q27" s="115">
        <v>0.97</v>
      </c>
      <c r="R27" s="63">
        <f t="shared" si="1"/>
        <v>22</v>
      </c>
      <c r="S27" s="115">
        <f t="shared" si="1"/>
        <v>6.51</v>
      </c>
    </row>
    <row r="28" spans="1:19" x14ac:dyDescent="0.25">
      <c r="A28" s="402"/>
      <c r="B28" s="289"/>
      <c r="C28" s="405"/>
      <c r="D28" s="283"/>
      <c r="E28" s="405"/>
      <c r="F28" s="292"/>
      <c r="G28" s="114" t="s">
        <v>191</v>
      </c>
      <c r="H28" s="63">
        <v>326</v>
      </c>
      <c r="I28" s="115">
        <v>187.45</v>
      </c>
      <c r="J28" s="63">
        <v>188</v>
      </c>
      <c r="K28" s="115">
        <v>340.59</v>
      </c>
      <c r="L28" s="63">
        <v>590</v>
      </c>
      <c r="M28" s="115">
        <v>4437.8900000000003</v>
      </c>
      <c r="N28" s="63">
        <v>32</v>
      </c>
      <c r="O28" s="115">
        <v>224.59</v>
      </c>
      <c r="P28" s="63">
        <v>7</v>
      </c>
      <c r="Q28" s="115">
        <v>0.66</v>
      </c>
      <c r="R28" s="63">
        <f t="shared" si="1"/>
        <v>1143</v>
      </c>
      <c r="S28" s="115">
        <f t="shared" si="1"/>
        <v>5191.18</v>
      </c>
    </row>
    <row r="29" spans="1:19" x14ac:dyDescent="0.25">
      <c r="A29" s="402"/>
      <c r="B29" s="289"/>
      <c r="C29" s="405"/>
      <c r="D29" s="283"/>
      <c r="E29" s="405"/>
      <c r="F29" s="292"/>
      <c r="G29" s="114" t="s">
        <v>190</v>
      </c>
      <c r="H29" s="63">
        <v>334</v>
      </c>
      <c r="I29" s="115">
        <v>273</v>
      </c>
      <c r="J29" s="63">
        <v>330</v>
      </c>
      <c r="K29" s="115">
        <v>1449.16</v>
      </c>
      <c r="L29" s="63">
        <v>102</v>
      </c>
      <c r="M29" s="115">
        <v>87.09</v>
      </c>
      <c r="N29" s="63">
        <v>46</v>
      </c>
      <c r="O29" s="115">
        <v>393.42</v>
      </c>
      <c r="P29" s="63">
        <v>33</v>
      </c>
      <c r="Q29" s="115">
        <v>23.68</v>
      </c>
      <c r="R29" s="63">
        <f t="shared" si="1"/>
        <v>845</v>
      </c>
      <c r="S29" s="115">
        <f t="shared" si="1"/>
        <v>2226.35</v>
      </c>
    </row>
    <row r="30" spans="1:19" x14ac:dyDescent="0.25">
      <c r="A30" s="402"/>
      <c r="B30" s="289"/>
      <c r="C30" s="405"/>
      <c r="D30" s="283"/>
      <c r="E30" s="405"/>
      <c r="F30" s="292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89"/>
      <c r="C31" s="405"/>
      <c r="D31" s="283"/>
      <c r="E31" s="405"/>
      <c r="F31" s="292"/>
      <c r="G31" s="114" t="s">
        <v>189</v>
      </c>
      <c r="H31" s="63">
        <v>4186</v>
      </c>
      <c r="I31" s="115">
        <v>619.79999999999995</v>
      </c>
      <c r="J31" s="63">
        <v>1901</v>
      </c>
      <c r="K31" s="115">
        <v>323.64999999999998</v>
      </c>
      <c r="L31" s="63">
        <v>399</v>
      </c>
      <c r="M31" s="115">
        <v>119.84</v>
      </c>
      <c r="N31" s="63">
        <v>682</v>
      </c>
      <c r="O31" s="115">
        <v>386.07</v>
      </c>
      <c r="P31" s="63">
        <v>74</v>
      </c>
      <c r="Q31" s="115">
        <v>25.59</v>
      </c>
      <c r="R31" s="63">
        <f t="shared" si="1"/>
        <v>7242</v>
      </c>
      <c r="S31" s="115">
        <f t="shared" si="1"/>
        <v>1474.9499999999998</v>
      </c>
    </row>
    <row r="32" spans="1:19" ht="15.75" thickTop="1" x14ac:dyDescent="0.25">
      <c r="A32" s="402"/>
      <c r="B32" s="289"/>
      <c r="C32" s="405"/>
      <c r="D32" s="283"/>
      <c r="E32" s="413"/>
      <c r="F32" s="292"/>
      <c r="G32" s="82" t="s">
        <v>188</v>
      </c>
      <c r="H32" s="116">
        <v>8624</v>
      </c>
      <c r="I32" s="117">
        <v>7246.81</v>
      </c>
      <c r="J32" s="116">
        <v>3647</v>
      </c>
      <c r="K32" s="117">
        <v>6000.64</v>
      </c>
      <c r="L32" s="116">
        <v>1221</v>
      </c>
      <c r="M32" s="117">
        <v>7166.61</v>
      </c>
      <c r="N32" s="116">
        <v>965</v>
      </c>
      <c r="O32" s="117">
        <v>1977.98</v>
      </c>
      <c r="P32" s="116">
        <v>314</v>
      </c>
      <c r="Q32" s="117">
        <v>257.22000000000003</v>
      </c>
      <c r="R32" s="116">
        <f t="shared" si="1"/>
        <v>14771</v>
      </c>
      <c r="S32" s="117">
        <f>SUM(S20:S31)</f>
        <v>22649.26</v>
      </c>
    </row>
    <row r="33" spans="1:19" ht="15" customHeight="1" x14ac:dyDescent="0.25">
      <c r="A33" s="402" t="s">
        <v>96</v>
      </c>
      <c r="B33" s="289"/>
      <c r="C33" s="405" t="s">
        <v>174</v>
      </c>
      <c r="D33" s="283"/>
      <c r="E33" s="412" t="s">
        <v>187</v>
      </c>
      <c r="F33" s="292"/>
      <c r="G33" s="114" t="s">
        <v>186</v>
      </c>
      <c r="H33" s="63">
        <v>5</v>
      </c>
      <c r="I33" s="115">
        <v>4.2699999999999996</v>
      </c>
      <c r="J33" s="63">
        <v>8</v>
      </c>
      <c r="K33" s="115">
        <v>11.12</v>
      </c>
      <c r="L33" s="63">
        <v>2</v>
      </c>
      <c r="M33" s="115">
        <v>53.94</v>
      </c>
      <c r="N33" s="63">
        <v>4</v>
      </c>
      <c r="O33" s="115">
        <v>37.6</v>
      </c>
      <c r="P33" s="63">
        <v>113</v>
      </c>
      <c r="Q33" s="115">
        <v>654.75</v>
      </c>
      <c r="R33" s="63">
        <f t="shared" si="1"/>
        <v>132</v>
      </c>
      <c r="S33" s="115">
        <f t="shared" si="1"/>
        <v>761.68000000000006</v>
      </c>
    </row>
    <row r="34" spans="1:19" ht="15" customHeight="1" x14ac:dyDescent="0.25">
      <c r="A34" s="402"/>
      <c r="B34" s="289"/>
      <c r="C34" s="405"/>
      <c r="D34" s="283"/>
      <c r="E34" s="405"/>
      <c r="F34" s="292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89"/>
      <c r="C35" s="405"/>
      <c r="D35" s="283"/>
      <c r="E35" s="405"/>
      <c r="F35" s="292"/>
      <c r="G35" s="114" t="s">
        <v>185</v>
      </c>
      <c r="H35" s="63">
        <v>0</v>
      </c>
      <c r="I35" s="115">
        <v>0</v>
      </c>
      <c r="J35" s="63">
        <v>0</v>
      </c>
      <c r="K35" s="115">
        <v>0</v>
      </c>
      <c r="L35" s="63">
        <v>0</v>
      </c>
      <c r="M35" s="115">
        <v>0</v>
      </c>
      <c r="N35" s="63">
        <v>1</v>
      </c>
      <c r="O35" s="115">
        <v>0.06</v>
      </c>
      <c r="P35" s="63">
        <v>3</v>
      </c>
      <c r="Q35" s="115">
        <v>1.01</v>
      </c>
      <c r="R35" s="63">
        <f t="shared" si="1"/>
        <v>4</v>
      </c>
      <c r="S35" s="115">
        <f t="shared" si="1"/>
        <v>1.07</v>
      </c>
    </row>
    <row r="36" spans="1:19" x14ac:dyDescent="0.25">
      <c r="A36" s="402"/>
      <c r="B36" s="289"/>
      <c r="C36" s="405"/>
      <c r="D36" s="283"/>
      <c r="E36" s="405"/>
      <c r="F36" s="292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0</v>
      </c>
      <c r="O36" s="115">
        <v>0</v>
      </c>
      <c r="P36" s="63">
        <v>3</v>
      </c>
      <c r="Q36" s="115">
        <v>2.73</v>
      </c>
      <c r="R36" s="63">
        <f t="shared" si="1"/>
        <v>3</v>
      </c>
      <c r="S36" s="115">
        <f t="shared" si="1"/>
        <v>2.73</v>
      </c>
    </row>
    <row r="37" spans="1:19" x14ac:dyDescent="0.25">
      <c r="A37" s="402"/>
      <c r="B37" s="289"/>
      <c r="C37" s="405"/>
      <c r="D37" s="283"/>
      <c r="E37" s="405"/>
      <c r="F37" s="292"/>
      <c r="G37" s="114" t="s">
        <v>183</v>
      </c>
      <c r="H37" s="63">
        <v>55</v>
      </c>
      <c r="I37" s="115">
        <v>20.94</v>
      </c>
      <c r="J37" s="63">
        <v>28</v>
      </c>
      <c r="K37" s="115">
        <v>26.6</v>
      </c>
      <c r="L37" s="63">
        <v>15</v>
      </c>
      <c r="M37" s="115">
        <v>7.29</v>
      </c>
      <c r="N37" s="63">
        <v>8</v>
      </c>
      <c r="O37" s="115">
        <v>15.14</v>
      </c>
      <c r="P37" s="63">
        <v>18</v>
      </c>
      <c r="Q37" s="115">
        <v>90.37</v>
      </c>
      <c r="R37" s="63">
        <f t="shared" si="1"/>
        <v>124</v>
      </c>
      <c r="S37" s="115">
        <f t="shared" si="1"/>
        <v>160.34</v>
      </c>
    </row>
    <row r="38" spans="1:19" x14ac:dyDescent="0.25">
      <c r="A38" s="402"/>
      <c r="B38" s="289"/>
      <c r="C38" s="405"/>
      <c r="D38" s="283"/>
      <c r="E38" s="405"/>
      <c r="F38" s="292"/>
      <c r="G38" s="114" t="s">
        <v>182</v>
      </c>
      <c r="H38" s="63">
        <v>6</v>
      </c>
      <c r="I38" s="115">
        <v>14.72</v>
      </c>
      <c r="J38" s="63">
        <v>16</v>
      </c>
      <c r="K38" s="115">
        <v>28.98</v>
      </c>
      <c r="L38" s="63">
        <v>12</v>
      </c>
      <c r="M38" s="115">
        <v>34.58</v>
      </c>
      <c r="N38" s="63">
        <v>86</v>
      </c>
      <c r="O38" s="115">
        <v>346.47</v>
      </c>
      <c r="P38" s="63">
        <v>5</v>
      </c>
      <c r="Q38" s="115">
        <v>7.46</v>
      </c>
      <c r="R38" s="63">
        <f t="shared" si="1"/>
        <v>125</v>
      </c>
      <c r="S38" s="115">
        <f t="shared" si="1"/>
        <v>432.21</v>
      </c>
    </row>
    <row r="39" spans="1:19" x14ac:dyDescent="0.25">
      <c r="A39" s="402"/>
      <c r="B39" s="289"/>
      <c r="C39" s="405"/>
      <c r="D39" s="283"/>
      <c r="E39" s="405"/>
      <c r="F39" s="292"/>
      <c r="G39" s="114" t="s">
        <v>520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89"/>
      <c r="C40" s="405"/>
      <c r="D40" s="283"/>
      <c r="E40" s="405"/>
      <c r="F40" s="292"/>
      <c r="G40" s="114" t="s">
        <v>181</v>
      </c>
      <c r="H40" s="63">
        <v>411</v>
      </c>
      <c r="I40" s="115">
        <v>1435.45</v>
      </c>
      <c r="J40" s="63">
        <v>135</v>
      </c>
      <c r="K40" s="115">
        <v>392.82</v>
      </c>
      <c r="L40" s="63">
        <v>2</v>
      </c>
      <c r="M40" s="115">
        <v>5.84</v>
      </c>
      <c r="N40" s="63">
        <v>7</v>
      </c>
      <c r="O40" s="115">
        <v>17.04</v>
      </c>
      <c r="P40" s="63">
        <v>0</v>
      </c>
      <c r="Q40" s="115">
        <v>0</v>
      </c>
      <c r="R40" s="63">
        <f t="shared" si="1"/>
        <v>555</v>
      </c>
      <c r="S40" s="115">
        <f t="shared" si="1"/>
        <v>1851.1499999999999</v>
      </c>
    </row>
    <row r="41" spans="1:19" x14ac:dyDescent="0.25">
      <c r="A41" s="402"/>
      <c r="B41" s="289"/>
      <c r="C41" s="405"/>
      <c r="D41" s="283"/>
      <c r="E41" s="405"/>
      <c r="F41" s="292"/>
      <c r="G41" s="114" t="s">
        <v>521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6</v>
      </c>
      <c r="Q41" s="115">
        <v>6.63</v>
      </c>
      <c r="R41" s="63">
        <f t="shared" si="1"/>
        <v>6</v>
      </c>
      <c r="S41" s="115">
        <f t="shared" si="1"/>
        <v>6.63</v>
      </c>
    </row>
    <row r="42" spans="1:19" x14ac:dyDescent="0.25">
      <c r="A42" s="402"/>
      <c r="B42" s="289"/>
      <c r="C42" s="405"/>
      <c r="D42" s="283"/>
      <c r="E42" s="405"/>
      <c r="F42" s="292"/>
      <c r="G42" s="114" t="s">
        <v>423</v>
      </c>
      <c r="H42" s="63">
        <v>22</v>
      </c>
      <c r="I42" s="115">
        <v>19.75</v>
      </c>
      <c r="J42" s="63">
        <v>13</v>
      </c>
      <c r="K42" s="115">
        <v>10.49</v>
      </c>
      <c r="L42" s="63">
        <v>3</v>
      </c>
      <c r="M42" s="115">
        <v>8.19</v>
      </c>
      <c r="N42" s="63">
        <v>3</v>
      </c>
      <c r="O42" s="115">
        <v>3.37</v>
      </c>
      <c r="P42" s="63">
        <v>2</v>
      </c>
      <c r="Q42" s="115">
        <v>0.22</v>
      </c>
      <c r="R42" s="63">
        <f t="shared" si="1"/>
        <v>43</v>
      </c>
      <c r="S42" s="115">
        <f t="shared" si="1"/>
        <v>42.019999999999996</v>
      </c>
    </row>
    <row r="43" spans="1:19" x14ac:dyDescent="0.25">
      <c r="A43" s="402"/>
      <c r="B43" s="289"/>
      <c r="C43" s="405"/>
      <c r="D43" s="283"/>
      <c r="E43" s="405"/>
      <c r="F43" s="292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3</v>
      </c>
      <c r="Q43" s="115">
        <v>0.6</v>
      </c>
      <c r="R43" s="63">
        <f t="shared" si="1"/>
        <v>3</v>
      </c>
      <c r="S43" s="115">
        <f t="shared" si="1"/>
        <v>0.6</v>
      </c>
    </row>
    <row r="44" spans="1:19" x14ac:dyDescent="0.25">
      <c r="A44" s="402"/>
      <c r="B44" s="289"/>
      <c r="C44" s="405"/>
      <c r="D44" s="283"/>
      <c r="E44" s="405"/>
      <c r="F44" s="292"/>
      <c r="G44" s="114" t="s">
        <v>180</v>
      </c>
      <c r="H44" s="63">
        <v>3</v>
      </c>
      <c r="I44" s="115">
        <v>18.170000000000002</v>
      </c>
      <c r="J44" s="63">
        <v>13</v>
      </c>
      <c r="K44" s="115">
        <v>22.8</v>
      </c>
      <c r="L44" s="63">
        <v>9</v>
      </c>
      <c r="M44" s="115">
        <v>48.84</v>
      </c>
      <c r="N44" s="63">
        <v>49</v>
      </c>
      <c r="O44" s="115">
        <v>301.70999999999998</v>
      </c>
      <c r="P44" s="63">
        <v>13</v>
      </c>
      <c r="Q44" s="115">
        <v>45.02</v>
      </c>
      <c r="R44" s="63">
        <f t="shared" si="1"/>
        <v>87</v>
      </c>
      <c r="S44" s="115">
        <f t="shared" si="1"/>
        <v>436.53999999999996</v>
      </c>
    </row>
    <row r="45" spans="1:19" ht="15.75" thickBot="1" x14ac:dyDescent="0.3">
      <c r="A45" s="402"/>
      <c r="B45" s="289"/>
      <c r="C45" s="405"/>
      <c r="D45" s="283"/>
      <c r="E45" s="405"/>
      <c r="F45" s="292"/>
      <c r="G45" s="114" t="s">
        <v>179</v>
      </c>
      <c r="H45" s="63">
        <v>48</v>
      </c>
      <c r="I45" s="115">
        <v>7.13</v>
      </c>
      <c r="J45" s="63">
        <v>18</v>
      </c>
      <c r="K45" s="115">
        <v>2.71</v>
      </c>
      <c r="L45" s="63">
        <v>6</v>
      </c>
      <c r="M45" s="115">
        <v>2.44</v>
      </c>
      <c r="N45" s="63">
        <v>10</v>
      </c>
      <c r="O45" s="115">
        <v>5.62</v>
      </c>
      <c r="P45" s="63">
        <v>5</v>
      </c>
      <c r="Q45" s="115">
        <v>8.89</v>
      </c>
      <c r="R45" s="63">
        <f t="shared" si="1"/>
        <v>87</v>
      </c>
      <c r="S45" s="115">
        <f t="shared" si="1"/>
        <v>26.79</v>
      </c>
    </row>
    <row r="46" spans="1:19" ht="15.75" thickTop="1" x14ac:dyDescent="0.25">
      <c r="A46" s="402"/>
      <c r="B46" s="289"/>
      <c r="C46" s="405"/>
      <c r="D46" s="283"/>
      <c r="E46" s="413"/>
      <c r="F46" s="292"/>
      <c r="G46" s="82" t="s">
        <v>178</v>
      </c>
      <c r="H46" s="116">
        <v>546</v>
      </c>
      <c r="I46" s="117">
        <v>1520.43</v>
      </c>
      <c r="J46" s="116">
        <v>219</v>
      </c>
      <c r="K46" s="117">
        <v>495.52</v>
      </c>
      <c r="L46" s="116">
        <v>47</v>
      </c>
      <c r="M46" s="117">
        <v>161.12</v>
      </c>
      <c r="N46" s="116">
        <v>158</v>
      </c>
      <c r="O46" s="117">
        <v>727.01</v>
      </c>
      <c r="P46" s="116">
        <v>147</v>
      </c>
      <c r="Q46" s="117">
        <v>817.68</v>
      </c>
      <c r="R46" s="116">
        <f t="shared" si="1"/>
        <v>1117</v>
      </c>
      <c r="S46" s="117">
        <f>SUM(S33:S45)</f>
        <v>3721.76</v>
      </c>
    </row>
    <row r="47" spans="1:19" ht="15" customHeight="1" thickBot="1" x14ac:dyDescent="0.3">
      <c r="A47" s="402"/>
      <c r="B47" s="289"/>
      <c r="C47" s="405"/>
      <c r="D47" s="283"/>
      <c r="E47" s="412" t="s">
        <v>177</v>
      </c>
      <c r="F47" s="292"/>
      <c r="G47" s="114" t="s">
        <v>176</v>
      </c>
      <c r="H47" s="63">
        <v>11786</v>
      </c>
      <c r="I47" s="115">
        <v>3863.29</v>
      </c>
      <c r="J47" s="63">
        <v>3934</v>
      </c>
      <c r="K47" s="115">
        <v>1449</v>
      </c>
      <c r="L47" s="63">
        <v>929</v>
      </c>
      <c r="M47" s="115">
        <v>1925.35</v>
      </c>
      <c r="N47" s="63">
        <v>1523</v>
      </c>
      <c r="O47" s="115">
        <v>3399.83</v>
      </c>
      <c r="P47" s="63">
        <v>1574</v>
      </c>
      <c r="Q47" s="115">
        <v>4682.49</v>
      </c>
      <c r="R47" s="63">
        <f t="shared" si="1"/>
        <v>19746</v>
      </c>
      <c r="S47" s="115">
        <f>+I47+K47+M47+O47+Q47</f>
        <v>15319.96</v>
      </c>
    </row>
    <row r="48" spans="1:19" ht="15.75" thickTop="1" x14ac:dyDescent="0.25">
      <c r="A48" s="402"/>
      <c r="B48" s="289"/>
      <c r="C48" s="405"/>
      <c r="D48" s="283"/>
      <c r="E48" s="405"/>
      <c r="F48" s="292"/>
      <c r="G48" s="82" t="s">
        <v>175</v>
      </c>
      <c r="H48" s="116">
        <v>11786</v>
      </c>
      <c r="I48" s="117">
        <v>3863.29</v>
      </c>
      <c r="J48" s="116">
        <v>3934</v>
      </c>
      <c r="K48" s="117">
        <v>1449</v>
      </c>
      <c r="L48" s="116">
        <v>929</v>
      </c>
      <c r="M48" s="117">
        <v>1925.35</v>
      </c>
      <c r="N48" s="116">
        <v>1523</v>
      </c>
      <c r="O48" s="117">
        <v>3399.83</v>
      </c>
      <c r="P48" s="116">
        <v>1574</v>
      </c>
      <c r="Q48" s="117">
        <v>4682.49</v>
      </c>
      <c r="R48" s="116">
        <f t="shared" si="1"/>
        <v>19746</v>
      </c>
      <c r="S48" s="117">
        <f>SUM(S47)</f>
        <v>15319.96</v>
      </c>
    </row>
    <row r="49" spans="1:19" ht="15.75" customHeight="1" thickBot="1" x14ac:dyDescent="0.3">
      <c r="A49" s="402"/>
      <c r="B49" s="289"/>
      <c r="C49" s="405"/>
      <c r="D49" s="283"/>
      <c r="E49" s="412" t="s">
        <v>173</v>
      </c>
      <c r="F49" s="292"/>
      <c r="G49" s="114" t="s">
        <v>172</v>
      </c>
      <c r="H49" s="63">
        <v>21527</v>
      </c>
      <c r="I49" s="115">
        <v>55485.3</v>
      </c>
      <c r="J49" s="63">
        <v>9598</v>
      </c>
      <c r="K49" s="115">
        <v>24369.63</v>
      </c>
      <c r="L49" s="63">
        <v>2293</v>
      </c>
      <c r="M49" s="115">
        <v>9580.17</v>
      </c>
      <c r="N49" s="63">
        <v>10892</v>
      </c>
      <c r="O49" s="115">
        <v>172389</v>
      </c>
      <c r="P49" s="63">
        <v>1141</v>
      </c>
      <c r="Q49" s="115">
        <v>964.81</v>
      </c>
      <c r="R49" s="63">
        <f t="shared" si="1"/>
        <v>45451</v>
      </c>
      <c r="S49" s="115">
        <f>+I49+K49+M49+O49+Q49</f>
        <v>262788.91000000003</v>
      </c>
    </row>
    <row r="50" spans="1:19" ht="15.75" thickTop="1" x14ac:dyDescent="0.25">
      <c r="A50" s="402"/>
      <c r="B50" s="289"/>
      <c r="C50" s="405"/>
      <c r="D50" s="283"/>
      <c r="E50" s="413"/>
      <c r="F50" s="292"/>
      <c r="G50" s="82" t="s">
        <v>171</v>
      </c>
      <c r="H50" s="116">
        <v>21527</v>
      </c>
      <c r="I50" s="117">
        <v>55485.3</v>
      </c>
      <c r="J50" s="116">
        <v>9598</v>
      </c>
      <c r="K50" s="117">
        <v>24369.63</v>
      </c>
      <c r="L50" s="116">
        <v>2293</v>
      </c>
      <c r="M50" s="117">
        <v>9580.17</v>
      </c>
      <c r="N50" s="116">
        <v>10892</v>
      </c>
      <c r="O50" s="117">
        <v>172389</v>
      </c>
      <c r="P50" s="116">
        <v>1141</v>
      </c>
      <c r="Q50" s="117">
        <v>964.81</v>
      </c>
      <c r="R50" s="116">
        <f t="shared" si="1"/>
        <v>45451</v>
      </c>
      <c r="S50" s="117">
        <f>SUM(S49)</f>
        <v>262788.91000000003</v>
      </c>
    </row>
    <row r="51" spans="1:19" ht="15" customHeight="1" x14ac:dyDescent="0.25">
      <c r="A51" s="402"/>
      <c r="B51" s="289"/>
      <c r="C51" s="405"/>
      <c r="D51" s="283"/>
      <c r="E51" s="412" t="s">
        <v>170</v>
      </c>
      <c r="F51" s="292"/>
      <c r="G51" s="114" t="s">
        <v>169</v>
      </c>
      <c r="H51" s="63">
        <v>34</v>
      </c>
      <c r="I51" s="115">
        <v>21.85</v>
      </c>
      <c r="J51" s="63">
        <v>18</v>
      </c>
      <c r="K51" s="115">
        <v>16.260000000000002</v>
      </c>
      <c r="L51" s="63">
        <v>5</v>
      </c>
      <c r="M51" s="115">
        <v>2.2200000000000002</v>
      </c>
      <c r="N51" s="63">
        <v>2</v>
      </c>
      <c r="O51" s="115">
        <v>0.83</v>
      </c>
      <c r="P51" s="63">
        <v>1</v>
      </c>
      <c r="Q51" s="115">
        <v>7.16</v>
      </c>
      <c r="R51" s="63">
        <f t="shared" si="1"/>
        <v>60</v>
      </c>
      <c r="S51" s="115">
        <f t="shared" si="1"/>
        <v>48.319999999999993</v>
      </c>
    </row>
    <row r="52" spans="1:19" x14ac:dyDescent="0.25">
      <c r="A52" s="402"/>
      <c r="B52" s="289"/>
      <c r="C52" s="405"/>
      <c r="D52" s="283"/>
      <c r="E52" s="405"/>
      <c r="F52" s="292"/>
      <c r="G52" s="114" t="s">
        <v>168</v>
      </c>
      <c r="H52" s="63">
        <v>77</v>
      </c>
      <c r="I52" s="115">
        <v>46.65</v>
      </c>
      <c r="J52" s="63">
        <v>40</v>
      </c>
      <c r="K52" s="115">
        <v>22.47</v>
      </c>
      <c r="L52" s="63">
        <v>11</v>
      </c>
      <c r="M52" s="115">
        <v>17.64</v>
      </c>
      <c r="N52" s="63">
        <v>22</v>
      </c>
      <c r="O52" s="115">
        <v>135.13999999999999</v>
      </c>
      <c r="P52" s="63">
        <v>6</v>
      </c>
      <c r="Q52" s="115">
        <v>28.32</v>
      </c>
      <c r="R52" s="63">
        <f t="shared" si="1"/>
        <v>156</v>
      </c>
      <c r="S52" s="115">
        <f t="shared" si="1"/>
        <v>250.21999999999997</v>
      </c>
    </row>
    <row r="53" spans="1:19" x14ac:dyDescent="0.25">
      <c r="A53" s="402"/>
      <c r="B53" s="289"/>
      <c r="C53" s="405"/>
      <c r="D53" s="283"/>
      <c r="E53" s="405"/>
      <c r="F53" s="292"/>
      <c r="G53" s="114" t="s">
        <v>167</v>
      </c>
      <c r="H53" s="63">
        <v>33</v>
      </c>
      <c r="I53" s="115">
        <v>34.450000000000003</v>
      </c>
      <c r="J53" s="63">
        <v>28</v>
      </c>
      <c r="K53" s="115">
        <v>14.22</v>
      </c>
      <c r="L53" s="63">
        <v>2</v>
      </c>
      <c r="M53" s="115">
        <v>0.09</v>
      </c>
      <c r="N53" s="63">
        <v>0</v>
      </c>
      <c r="O53" s="115">
        <v>0</v>
      </c>
      <c r="P53" s="63">
        <v>1</v>
      </c>
      <c r="Q53" s="115">
        <v>2.1800000000000002</v>
      </c>
      <c r="R53" s="63">
        <f t="shared" si="1"/>
        <v>64</v>
      </c>
      <c r="S53" s="115">
        <f t="shared" si="1"/>
        <v>50.940000000000005</v>
      </c>
    </row>
    <row r="54" spans="1:19" x14ac:dyDescent="0.25">
      <c r="A54" s="402"/>
      <c r="B54" s="289"/>
      <c r="C54" s="405"/>
      <c r="D54" s="283"/>
      <c r="E54" s="405"/>
      <c r="F54" s="292"/>
      <c r="G54" s="114" t="s">
        <v>166</v>
      </c>
      <c r="H54" s="63">
        <v>8</v>
      </c>
      <c r="I54" s="115">
        <v>4.42</v>
      </c>
      <c r="J54" s="63">
        <v>65</v>
      </c>
      <c r="K54" s="115">
        <v>336.47</v>
      </c>
      <c r="L54" s="63">
        <v>8</v>
      </c>
      <c r="M54" s="115">
        <v>11.79</v>
      </c>
      <c r="N54" s="63">
        <v>55</v>
      </c>
      <c r="O54" s="115">
        <v>345.87</v>
      </c>
      <c r="P54" s="63">
        <v>175</v>
      </c>
      <c r="Q54" s="115">
        <v>894.28</v>
      </c>
      <c r="R54" s="63">
        <f t="shared" si="1"/>
        <v>311</v>
      </c>
      <c r="S54" s="115">
        <f t="shared" si="1"/>
        <v>1592.83</v>
      </c>
    </row>
    <row r="55" spans="1:19" x14ac:dyDescent="0.25">
      <c r="A55" s="402"/>
      <c r="B55" s="289"/>
      <c r="C55" s="405"/>
      <c r="D55" s="283"/>
      <c r="E55" s="405"/>
      <c r="F55" s="292"/>
      <c r="G55" s="114" t="s">
        <v>165</v>
      </c>
      <c r="H55" s="63">
        <v>435</v>
      </c>
      <c r="I55" s="115">
        <v>641.91999999999996</v>
      </c>
      <c r="J55" s="63">
        <v>247</v>
      </c>
      <c r="K55" s="115">
        <v>368.82</v>
      </c>
      <c r="L55" s="63">
        <v>23</v>
      </c>
      <c r="M55" s="115">
        <v>47.38</v>
      </c>
      <c r="N55" s="63">
        <v>18</v>
      </c>
      <c r="O55" s="115">
        <v>154.19999999999999</v>
      </c>
      <c r="P55" s="63">
        <v>2</v>
      </c>
      <c r="Q55" s="115">
        <v>5.01</v>
      </c>
      <c r="R55" s="63">
        <f t="shared" ref="R55:S89" si="2">+H55+J55+L55+N55+P55</f>
        <v>725</v>
      </c>
      <c r="S55" s="115">
        <f t="shared" si="2"/>
        <v>1217.3300000000002</v>
      </c>
    </row>
    <row r="56" spans="1:19" x14ac:dyDescent="0.25">
      <c r="A56" s="402"/>
      <c r="B56" s="289"/>
      <c r="C56" s="405"/>
      <c r="D56" s="283"/>
      <c r="E56" s="405"/>
      <c r="F56" s="292"/>
      <c r="G56" s="114" t="s">
        <v>164</v>
      </c>
      <c r="H56" s="63">
        <v>103</v>
      </c>
      <c r="I56" s="115">
        <v>67.16</v>
      </c>
      <c r="J56" s="63">
        <v>3</v>
      </c>
      <c r="K56" s="115">
        <v>13</v>
      </c>
      <c r="L56" s="63">
        <v>0</v>
      </c>
      <c r="M56" s="115">
        <v>0</v>
      </c>
      <c r="N56" s="63">
        <v>4</v>
      </c>
      <c r="O56" s="115">
        <v>6.81</v>
      </c>
      <c r="P56" s="63">
        <v>0</v>
      </c>
      <c r="Q56" s="115">
        <v>0</v>
      </c>
      <c r="R56" s="63">
        <f t="shared" si="2"/>
        <v>110</v>
      </c>
      <c r="S56" s="115">
        <f t="shared" si="2"/>
        <v>86.97</v>
      </c>
    </row>
    <row r="57" spans="1:19" ht="15.75" thickBot="1" x14ac:dyDescent="0.3">
      <c r="A57" s="402"/>
      <c r="B57" s="289"/>
      <c r="C57" s="405"/>
      <c r="D57" s="283"/>
      <c r="E57" s="405"/>
      <c r="F57" s="292"/>
      <c r="G57" s="114" t="s">
        <v>163</v>
      </c>
      <c r="H57" s="63">
        <v>680</v>
      </c>
      <c r="I57" s="115">
        <v>99.05</v>
      </c>
      <c r="J57" s="63">
        <v>191</v>
      </c>
      <c r="K57" s="115">
        <v>40.71</v>
      </c>
      <c r="L57" s="63">
        <v>155</v>
      </c>
      <c r="M57" s="115">
        <v>67.14</v>
      </c>
      <c r="N57" s="63">
        <v>279</v>
      </c>
      <c r="O57" s="115">
        <v>199.2</v>
      </c>
      <c r="P57" s="63">
        <v>35</v>
      </c>
      <c r="Q57" s="115">
        <v>10.87</v>
      </c>
      <c r="R57" s="63">
        <f t="shared" si="2"/>
        <v>1340</v>
      </c>
      <c r="S57" s="115">
        <f t="shared" si="2"/>
        <v>416.96999999999997</v>
      </c>
    </row>
    <row r="58" spans="1:19" ht="15.75" thickTop="1" x14ac:dyDescent="0.25">
      <c r="A58" s="402"/>
      <c r="B58" s="289"/>
      <c r="C58" s="405"/>
      <c r="D58" s="283"/>
      <c r="E58" s="413"/>
      <c r="F58" s="292"/>
      <c r="G58" s="82" t="s">
        <v>162</v>
      </c>
      <c r="H58" s="116">
        <v>1279</v>
      </c>
      <c r="I58" s="117">
        <v>915.5</v>
      </c>
      <c r="J58" s="116">
        <v>530</v>
      </c>
      <c r="K58" s="117">
        <v>811.95</v>
      </c>
      <c r="L58" s="116">
        <v>192</v>
      </c>
      <c r="M58" s="117">
        <v>146.26</v>
      </c>
      <c r="N58" s="116">
        <v>373</v>
      </c>
      <c r="O58" s="117">
        <v>842.05</v>
      </c>
      <c r="P58" s="116">
        <v>212</v>
      </c>
      <c r="Q58" s="117">
        <v>947.82</v>
      </c>
      <c r="R58" s="116">
        <f t="shared" si="2"/>
        <v>2586</v>
      </c>
      <c r="S58" s="117">
        <f>SUM(S51:S57)</f>
        <v>3663.58</v>
      </c>
    </row>
    <row r="59" spans="1:19" ht="15" customHeight="1" thickBot="1" x14ac:dyDescent="0.3">
      <c r="A59" s="402"/>
      <c r="B59" s="289"/>
      <c r="C59" s="405"/>
      <c r="D59" s="283"/>
      <c r="E59" s="412" t="s">
        <v>161</v>
      </c>
      <c r="F59" s="292"/>
      <c r="G59" s="114" t="s">
        <v>160</v>
      </c>
      <c r="H59" s="63">
        <v>1915</v>
      </c>
      <c r="I59" s="115">
        <v>4560.6000000000004</v>
      </c>
      <c r="J59" s="63">
        <v>621</v>
      </c>
      <c r="K59" s="115">
        <v>9118.82</v>
      </c>
      <c r="L59" s="63">
        <v>936</v>
      </c>
      <c r="M59" s="115">
        <v>63832.65</v>
      </c>
      <c r="N59" s="63">
        <v>4233</v>
      </c>
      <c r="O59" s="115">
        <v>193138.12</v>
      </c>
      <c r="P59" s="63">
        <v>428</v>
      </c>
      <c r="Q59" s="115">
        <v>3059.6</v>
      </c>
      <c r="R59" s="63">
        <f t="shared" si="2"/>
        <v>8133</v>
      </c>
      <c r="S59" s="115">
        <f>+I59+K59+M59+O59+Q59</f>
        <v>273709.78999999998</v>
      </c>
    </row>
    <row r="60" spans="1:19" ht="15.75" thickTop="1" x14ac:dyDescent="0.25">
      <c r="A60" s="402"/>
      <c r="B60" s="289"/>
      <c r="C60" s="405"/>
      <c r="D60" s="283"/>
      <c r="E60" s="413"/>
      <c r="F60" s="292"/>
      <c r="G60" s="82" t="s">
        <v>159</v>
      </c>
      <c r="H60" s="116">
        <v>1915</v>
      </c>
      <c r="I60" s="117">
        <v>4560.6000000000004</v>
      </c>
      <c r="J60" s="116">
        <v>621</v>
      </c>
      <c r="K60" s="117">
        <v>9118.82</v>
      </c>
      <c r="L60" s="116">
        <v>936</v>
      </c>
      <c r="M60" s="117">
        <v>63832.65</v>
      </c>
      <c r="N60" s="116">
        <v>4233</v>
      </c>
      <c r="O60" s="117">
        <v>193138.12</v>
      </c>
      <c r="P60" s="116">
        <v>428</v>
      </c>
      <c r="Q60" s="117">
        <v>3059.6</v>
      </c>
      <c r="R60" s="116">
        <f t="shared" si="2"/>
        <v>8133</v>
      </c>
      <c r="S60" s="117">
        <f>SUM(S59)</f>
        <v>273709.78999999998</v>
      </c>
    </row>
    <row r="61" spans="1:19" ht="15" customHeight="1" x14ac:dyDescent="0.25">
      <c r="A61" s="402"/>
      <c r="B61" s="289"/>
      <c r="C61" s="405"/>
      <c r="D61" s="283"/>
      <c r="E61" s="412" t="s">
        <v>158</v>
      </c>
      <c r="F61" s="292"/>
      <c r="G61" s="114" t="s">
        <v>157</v>
      </c>
      <c r="H61" s="63">
        <v>0</v>
      </c>
      <c r="I61" s="115">
        <v>0</v>
      </c>
      <c r="J61" s="63">
        <v>0</v>
      </c>
      <c r="K61" s="115">
        <v>0</v>
      </c>
      <c r="L61" s="63">
        <v>0</v>
      </c>
      <c r="M61" s="115">
        <v>0</v>
      </c>
      <c r="N61" s="63">
        <v>0</v>
      </c>
      <c r="O61" s="115">
        <v>0</v>
      </c>
      <c r="P61" s="63">
        <v>0</v>
      </c>
      <c r="Q61" s="115">
        <v>0</v>
      </c>
      <c r="R61" s="63">
        <f t="shared" si="2"/>
        <v>0</v>
      </c>
      <c r="S61" s="115">
        <f>+I61+K61+M61+O61+Q61</f>
        <v>0</v>
      </c>
    </row>
    <row r="62" spans="1:19" x14ac:dyDescent="0.25">
      <c r="A62" s="402"/>
      <c r="B62" s="289"/>
      <c r="C62" s="405"/>
      <c r="D62" s="283"/>
      <c r="E62" s="405"/>
      <c r="F62" s="292"/>
      <c r="G62" s="114" t="s">
        <v>156</v>
      </c>
      <c r="H62" s="63">
        <v>5682</v>
      </c>
      <c r="I62" s="115">
        <v>115726.76</v>
      </c>
      <c r="J62" s="63">
        <v>185</v>
      </c>
      <c r="K62" s="115">
        <v>7224.93</v>
      </c>
      <c r="L62" s="63">
        <v>1</v>
      </c>
      <c r="M62" s="115">
        <v>5.9</v>
      </c>
      <c r="N62" s="63">
        <v>15</v>
      </c>
      <c r="O62" s="115">
        <v>440.2</v>
      </c>
      <c r="P62" s="63">
        <v>0</v>
      </c>
      <c r="Q62" s="115">
        <v>0</v>
      </c>
      <c r="R62" s="63">
        <f t="shared" si="2"/>
        <v>5883</v>
      </c>
      <c r="S62" s="115">
        <f>+I62+K62+M62+O62+Q62</f>
        <v>123397.79</v>
      </c>
    </row>
    <row r="63" spans="1:19" ht="15.75" thickBot="1" x14ac:dyDescent="0.3">
      <c r="A63" s="402"/>
      <c r="B63" s="289"/>
      <c r="C63" s="405"/>
      <c r="D63" s="283"/>
      <c r="E63" s="405"/>
      <c r="F63" s="292"/>
      <c r="G63" s="114" t="s">
        <v>155</v>
      </c>
      <c r="H63" s="63">
        <v>22932</v>
      </c>
      <c r="I63" s="115">
        <v>54286.6</v>
      </c>
      <c r="J63" s="63">
        <v>10565</v>
      </c>
      <c r="K63" s="115">
        <v>128785.83</v>
      </c>
      <c r="L63" s="63">
        <v>2851</v>
      </c>
      <c r="M63" s="115">
        <v>72458.509999999995</v>
      </c>
      <c r="N63" s="63">
        <v>11684</v>
      </c>
      <c r="O63" s="115">
        <v>796204.3</v>
      </c>
      <c r="P63" s="63">
        <v>1469</v>
      </c>
      <c r="Q63" s="115">
        <v>12393.44</v>
      </c>
      <c r="R63" s="63">
        <f t="shared" si="2"/>
        <v>49501</v>
      </c>
      <c r="S63" s="115">
        <f>+I63+K63+M63+O63+Q63</f>
        <v>1064128.68</v>
      </c>
    </row>
    <row r="64" spans="1:19" ht="15.75" thickTop="1" x14ac:dyDescent="0.25">
      <c r="A64" s="402"/>
      <c r="B64" s="289"/>
      <c r="C64" s="405"/>
      <c r="D64" s="283"/>
      <c r="E64" s="413"/>
      <c r="F64" s="292"/>
      <c r="G64" s="82" t="s">
        <v>154</v>
      </c>
      <c r="H64" s="116">
        <v>24014</v>
      </c>
      <c r="I64" s="117">
        <v>170013.36</v>
      </c>
      <c r="J64" s="116">
        <v>10596</v>
      </c>
      <c r="K64" s="117">
        <v>136010.76</v>
      </c>
      <c r="L64" s="116">
        <v>2851</v>
      </c>
      <c r="M64" s="117">
        <v>72464.41</v>
      </c>
      <c r="N64" s="116">
        <v>11689</v>
      </c>
      <c r="O64" s="117">
        <v>796644.5</v>
      </c>
      <c r="P64" s="116">
        <v>1469</v>
      </c>
      <c r="Q64" s="117">
        <v>12393.44</v>
      </c>
      <c r="R64" s="116">
        <f t="shared" si="2"/>
        <v>50619</v>
      </c>
      <c r="S64" s="117">
        <f>SUM(S61:S63)</f>
        <v>1187526.47</v>
      </c>
    </row>
    <row r="65" spans="1:19" ht="15.75" thickBot="1" x14ac:dyDescent="0.3">
      <c r="A65" s="402"/>
      <c r="B65" s="289"/>
      <c r="C65" s="405"/>
      <c r="D65" s="283"/>
      <c r="E65" s="412" t="s">
        <v>153</v>
      </c>
      <c r="F65" s="292"/>
      <c r="G65" s="114" t="s">
        <v>152</v>
      </c>
      <c r="H65" s="63">
        <v>24904</v>
      </c>
      <c r="I65" s="115">
        <v>44199.95</v>
      </c>
      <c r="J65" s="63">
        <v>6538</v>
      </c>
      <c r="K65" s="115">
        <v>10164.07</v>
      </c>
      <c r="L65" s="63">
        <v>1620</v>
      </c>
      <c r="M65" s="115">
        <v>12473.99</v>
      </c>
      <c r="N65" s="63">
        <v>1951</v>
      </c>
      <c r="O65" s="115">
        <v>23080.15</v>
      </c>
      <c r="P65" s="63">
        <v>515</v>
      </c>
      <c r="Q65" s="115">
        <v>451.79</v>
      </c>
      <c r="R65" s="63">
        <f t="shared" si="2"/>
        <v>35528</v>
      </c>
      <c r="S65" s="115">
        <f>+I65+K65+M65+O65+Q65</f>
        <v>90369.95</v>
      </c>
    </row>
    <row r="66" spans="1:19" ht="16.5" thickTop="1" thickBot="1" x14ac:dyDescent="0.3">
      <c r="A66" s="402"/>
      <c r="B66" s="289"/>
      <c r="C66" s="405"/>
      <c r="D66" s="283"/>
      <c r="E66" s="405"/>
      <c r="F66" s="292"/>
      <c r="G66" s="82" t="s">
        <v>151</v>
      </c>
      <c r="H66" s="118">
        <v>24904</v>
      </c>
      <c r="I66" s="117">
        <v>44199.95</v>
      </c>
      <c r="J66" s="118">
        <v>6538</v>
      </c>
      <c r="K66" s="117">
        <v>10164.07</v>
      </c>
      <c r="L66" s="118">
        <v>1620</v>
      </c>
      <c r="M66" s="117">
        <v>12473.99</v>
      </c>
      <c r="N66" s="118">
        <v>1951</v>
      </c>
      <c r="O66" s="117">
        <v>23080.15</v>
      </c>
      <c r="P66" s="118">
        <v>515</v>
      </c>
      <c r="Q66" s="117">
        <v>451.79</v>
      </c>
      <c r="R66" s="118">
        <f t="shared" si="2"/>
        <v>35528</v>
      </c>
      <c r="S66" s="117">
        <f>SUM(S65)</f>
        <v>90369.95</v>
      </c>
    </row>
    <row r="67" spans="1:19" ht="15.75" thickTop="1" x14ac:dyDescent="0.25">
      <c r="A67" s="402" t="s">
        <v>96</v>
      </c>
      <c r="B67" s="289"/>
      <c r="C67" s="405" t="s">
        <v>174</v>
      </c>
      <c r="D67" s="283"/>
      <c r="E67" s="412" t="s">
        <v>147</v>
      </c>
      <c r="F67" s="292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1</v>
      </c>
      <c r="M67" s="115">
        <v>0.56999999999999995</v>
      </c>
      <c r="N67" s="63">
        <v>0</v>
      </c>
      <c r="O67" s="115">
        <v>0</v>
      </c>
      <c r="P67" s="63">
        <v>0</v>
      </c>
      <c r="Q67" s="115">
        <v>0</v>
      </c>
      <c r="R67" s="63">
        <f t="shared" si="2"/>
        <v>1</v>
      </c>
      <c r="S67" s="115">
        <f t="shared" si="2"/>
        <v>0.56999999999999995</v>
      </c>
    </row>
    <row r="68" spans="1:19" x14ac:dyDescent="0.25">
      <c r="A68" s="402"/>
      <c r="B68" s="289"/>
      <c r="C68" s="405"/>
      <c r="D68" s="283"/>
      <c r="E68" s="405"/>
      <c r="F68" s="292"/>
      <c r="G68" s="114" t="s">
        <v>482</v>
      </c>
      <c r="H68" s="63">
        <v>0</v>
      </c>
      <c r="I68" s="115">
        <v>0</v>
      </c>
      <c r="J68" s="63">
        <v>0</v>
      </c>
      <c r="K68" s="115">
        <v>0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0</v>
      </c>
      <c r="S68" s="115">
        <f t="shared" si="2"/>
        <v>0</v>
      </c>
    </row>
    <row r="69" spans="1:19" x14ac:dyDescent="0.25">
      <c r="A69" s="402"/>
      <c r="B69" s="289"/>
      <c r="C69" s="405"/>
      <c r="D69" s="283"/>
      <c r="E69" s="405"/>
      <c r="F69" s="292"/>
      <c r="G69" s="114" t="s">
        <v>149</v>
      </c>
      <c r="H69" s="63">
        <v>5</v>
      </c>
      <c r="I69" s="115">
        <v>11.38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5</v>
      </c>
      <c r="S69" s="115">
        <f t="shared" si="2"/>
        <v>11.38</v>
      </c>
    </row>
    <row r="70" spans="1:19" x14ac:dyDescent="0.25">
      <c r="A70" s="402"/>
      <c r="B70" s="289"/>
      <c r="C70" s="405"/>
      <c r="D70" s="283"/>
      <c r="E70" s="405"/>
      <c r="F70" s="292"/>
      <c r="G70" s="114" t="s">
        <v>483</v>
      </c>
      <c r="H70" s="63">
        <v>0</v>
      </c>
      <c r="I70" s="115">
        <v>0</v>
      </c>
      <c r="J70" s="63">
        <v>1</v>
      </c>
      <c r="K70" s="115">
        <v>2.36</v>
      </c>
      <c r="L70" s="63">
        <v>0</v>
      </c>
      <c r="M70" s="115">
        <v>0</v>
      </c>
      <c r="N70" s="63">
        <v>1</v>
      </c>
      <c r="O70" s="115">
        <v>1.21</v>
      </c>
      <c r="P70" s="63">
        <v>0</v>
      </c>
      <c r="Q70" s="115">
        <v>0</v>
      </c>
      <c r="R70" s="63">
        <f t="shared" si="2"/>
        <v>2</v>
      </c>
      <c r="S70" s="115">
        <f t="shared" si="2"/>
        <v>3.57</v>
      </c>
    </row>
    <row r="71" spans="1:19" x14ac:dyDescent="0.25">
      <c r="A71" s="402"/>
      <c r="B71" s="289"/>
      <c r="C71" s="405"/>
      <c r="D71" s="283"/>
      <c r="E71" s="405"/>
      <c r="F71" s="292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89"/>
      <c r="C72" s="405"/>
      <c r="D72" s="283"/>
      <c r="E72" s="405"/>
      <c r="F72" s="292"/>
      <c r="G72" s="114" t="s">
        <v>148</v>
      </c>
      <c r="H72" s="63">
        <v>59</v>
      </c>
      <c r="I72" s="115">
        <v>23.49</v>
      </c>
      <c r="J72" s="63">
        <v>39</v>
      </c>
      <c r="K72" s="115">
        <v>44.75</v>
      </c>
      <c r="L72" s="63">
        <v>15</v>
      </c>
      <c r="M72" s="115">
        <v>39.65</v>
      </c>
      <c r="N72" s="63">
        <v>14</v>
      </c>
      <c r="O72" s="115">
        <v>29.64</v>
      </c>
      <c r="P72" s="63">
        <v>3</v>
      </c>
      <c r="Q72" s="115">
        <v>0.33</v>
      </c>
      <c r="R72" s="63">
        <f t="shared" si="2"/>
        <v>130</v>
      </c>
      <c r="S72" s="115">
        <f t="shared" si="2"/>
        <v>137.85999999999999</v>
      </c>
    </row>
    <row r="73" spans="1:19" ht="15.75" thickBot="1" x14ac:dyDescent="0.3">
      <c r="A73" s="402"/>
      <c r="B73" s="289"/>
      <c r="C73" s="405"/>
      <c r="D73" s="283"/>
      <c r="E73" s="405"/>
      <c r="F73" s="292"/>
      <c r="G73" s="114" t="s">
        <v>147</v>
      </c>
      <c r="H73" s="63">
        <v>162</v>
      </c>
      <c r="I73" s="115">
        <v>65.959999999999994</v>
      </c>
      <c r="J73" s="63">
        <v>72</v>
      </c>
      <c r="K73" s="115">
        <v>30.97</v>
      </c>
      <c r="L73" s="63">
        <v>40</v>
      </c>
      <c r="M73" s="115">
        <v>36.909999999999997</v>
      </c>
      <c r="N73" s="63">
        <v>104</v>
      </c>
      <c r="O73" s="115">
        <v>622.04999999999995</v>
      </c>
      <c r="P73" s="63">
        <v>15</v>
      </c>
      <c r="Q73" s="115">
        <v>14.05</v>
      </c>
      <c r="R73" s="63">
        <f t="shared" si="2"/>
        <v>393</v>
      </c>
      <c r="S73" s="115">
        <f t="shared" si="2"/>
        <v>769.93999999999983</v>
      </c>
    </row>
    <row r="74" spans="1:19" ht="16.5" thickTop="1" thickBot="1" x14ac:dyDescent="0.3">
      <c r="A74" s="402"/>
      <c r="B74" s="289"/>
      <c r="C74" s="405"/>
      <c r="D74" s="283"/>
      <c r="E74" s="407"/>
      <c r="F74" s="292"/>
      <c r="G74" s="82" t="s">
        <v>146</v>
      </c>
      <c r="H74" s="116">
        <v>220</v>
      </c>
      <c r="I74" s="117">
        <v>100.83</v>
      </c>
      <c r="J74" s="116">
        <v>112</v>
      </c>
      <c r="K74" s="117">
        <v>78.08</v>
      </c>
      <c r="L74" s="116">
        <v>55</v>
      </c>
      <c r="M74" s="117">
        <v>77.13</v>
      </c>
      <c r="N74" s="116">
        <v>119</v>
      </c>
      <c r="O74" s="117">
        <v>652.9</v>
      </c>
      <c r="P74" s="116">
        <v>18</v>
      </c>
      <c r="Q74" s="117">
        <v>14.38</v>
      </c>
      <c r="R74" s="116">
        <f t="shared" si="2"/>
        <v>524</v>
      </c>
      <c r="S74" s="117">
        <f>SUM(S67:S73)</f>
        <v>923.31999999999982</v>
      </c>
    </row>
    <row r="75" spans="1:19" ht="16.5" thickTop="1" thickBot="1" x14ac:dyDescent="0.3">
      <c r="A75" s="402"/>
      <c r="B75" s="289"/>
      <c r="C75" s="405"/>
      <c r="D75" s="283"/>
      <c r="E75" s="319"/>
      <c r="F75" s="292"/>
      <c r="G75" s="324" t="s">
        <v>522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89"/>
      <c r="C76" s="405"/>
      <c r="D76" s="283"/>
      <c r="E76" s="319"/>
      <c r="F76" s="292"/>
      <c r="G76" s="324" t="s">
        <v>523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89"/>
      <c r="C77" s="405"/>
      <c r="D77" s="283"/>
      <c r="E77" s="319"/>
      <c r="F77" s="292"/>
      <c r="G77" s="324" t="s">
        <v>524</v>
      </c>
      <c r="H77" s="116">
        <v>220</v>
      </c>
      <c r="I77" s="117">
        <v>43.91</v>
      </c>
      <c r="J77" s="116">
        <v>9</v>
      </c>
      <c r="K77" s="117">
        <v>1.7</v>
      </c>
      <c r="L77" s="116">
        <v>0</v>
      </c>
      <c r="M77" s="117">
        <v>0</v>
      </c>
      <c r="N77" s="116">
        <v>1</v>
      </c>
      <c r="O77" s="117">
        <v>0.01</v>
      </c>
      <c r="P77" s="116">
        <v>0</v>
      </c>
      <c r="Q77" s="117">
        <v>0</v>
      </c>
      <c r="R77" s="116">
        <f t="shared" si="2"/>
        <v>230</v>
      </c>
      <c r="S77" s="117">
        <f t="shared" si="2"/>
        <v>45.62</v>
      </c>
    </row>
    <row r="78" spans="1:19" ht="16.5" thickTop="1" thickBot="1" x14ac:dyDescent="0.3">
      <c r="A78" s="402"/>
      <c r="B78" s="289"/>
      <c r="C78" s="413"/>
      <c r="D78" s="283"/>
      <c r="E78" s="410" t="s">
        <v>145</v>
      </c>
      <c r="F78" s="410"/>
      <c r="G78" s="410"/>
      <c r="H78" s="119">
        <v>45338</v>
      </c>
      <c r="I78" s="120">
        <v>335607.03</v>
      </c>
      <c r="J78" s="119">
        <v>16751</v>
      </c>
      <c r="K78" s="120">
        <v>193650.2</v>
      </c>
      <c r="L78" s="119">
        <v>5194</v>
      </c>
      <c r="M78" s="120">
        <v>177149.34</v>
      </c>
      <c r="N78" s="119">
        <v>16350</v>
      </c>
      <c r="O78" s="120">
        <v>1245013.46</v>
      </c>
      <c r="P78" s="119">
        <v>2560</v>
      </c>
      <c r="Q78" s="120">
        <v>37273.65</v>
      </c>
      <c r="R78" s="119">
        <f t="shared" si="2"/>
        <v>86193</v>
      </c>
      <c r="S78" s="120">
        <f>+S74+S66+S64+S60+S58+S50+S48+S46+S32+S19+S10+S75+S76+S77</f>
        <v>1988693.68</v>
      </c>
    </row>
    <row r="79" spans="1:19" ht="15" customHeight="1" thickTop="1" x14ac:dyDescent="0.25">
      <c r="A79" s="402"/>
      <c r="B79" s="283"/>
      <c r="C79" s="412" t="s">
        <v>95</v>
      </c>
      <c r="D79" s="283"/>
      <c r="E79" s="404" t="s">
        <v>144</v>
      </c>
      <c r="F79" s="292"/>
      <c r="G79" s="114" t="s">
        <v>22</v>
      </c>
      <c r="H79" s="63">
        <v>0</v>
      </c>
      <c r="I79" s="115">
        <v>0</v>
      </c>
      <c r="J79" s="63">
        <v>592</v>
      </c>
      <c r="K79" s="115">
        <v>5687.52</v>
      </c>
      <c r="L79" s="63">
        <v>226</v>
      </c>
      <c r="M79" s="115">
        <v>14737.14</v>
      </c>
      <c r="N79" s="63">
        <v>160</v>
      </c>
      <c r="O79" s="115">
        <v>4257.78</v>
      </c>
      <c r="P79" s="63">
        <v>2</v>
      </c>
      <c r="Q79" s="115">
        <v>202.08</v>
      </c>
      <c r="R79" s="63">
        <f t="shared" si="2"/>
        <v>980</v>
      </c>
      <c r="S79" s="115">
        <f t="shared" si="2"/>
        <v>24884.52</v>
      </c>
    </row>
    <row r="80" spans="1:19" x14ac:dyDescent="0.25">
      <c r="A80" s="402"/>
      <c r="B80" s="283"/>
      <c r="C80" s="405"/>
      <c r="D80" s="283"/>
      <c r="E80" s="405"/>
      <c r="F80" s="292"/>
      <c r="G80" s="114" t="s">
        <v>143</v>
      </c>
      <c r="H80" s="63">
        <v>6381</v>
      </c>
      <c r="I80" s="115">
        <v>10865.57</v>
      </c>
      <c r="J80" s="63">
        <v>3985</v>
      </c>
      <c r="K80" s="115">
        <v>7752.68</v>
      </c>
      <c r="L80" s="63">
        <v>651</v>
      </c>
      <c r="M80" s="115">
        <v>2858.17</v>
      </c>
      <c r="N80" s="63">
        <v>1996</v>
      </c>
      <c r="O80" s="115">
        <v>32314.02</v>
      </c>
      <c r="P80" s="63">
        <v>214</v>
      </c>
      <c r="Q80" s="115">
        <v>1093.43</v>
      </c>
      <c r="R80" s="63">
        <f t="shared" si="2"/>
        <v>13227</v>
      </c>
      <c r="S80" s="115">
        <f t="shared" si="2"/>
        <v>54883.87</v>
      </c>
    </row>
    <row r="81" spans="1:19" x14ac:dyDescent="0.25">
      <c r="A81" s="402"/>
      <c r="B81" s="283"/>
      <c r="C81" s="405"/>
      <c r="D81" s="283"/>
      <c r="E81" s="405"/>
      <c r="F81" s="292"/>
      <c r="G81" s="114" t="s">
        <v>142</v>
      </c>
      <c r="H81" s="63">
        <v>5263</v>
      </c>
      <c r="I81" s="115">
        <v>6331.05</v>
      </c>
      <c r="J81" s="63">
        <v>1793</v>
      </c>
      <c r="K81" s="115">
        <v>4599.46</v>
      </c>
      <c r="L81" s="63">
        <v>4</v>
      </c>
      <c r="M81" s="115">
        <v>3.21</v>
      </c>
      <c r="N81" s="63">
        <v>23</v>
      </c>
      <c r="O81" s="115">
        <v>200.96</v>
      </c>
      <c r="P81" s="63">
        <v>1</v>
      </c>
      <c r="Q81" s="115">
        <v>0.34</v>
      </c>
      <c r="R81" s="63">
        <f t="shared" si="2"/>
        <v>7084</v>
      </c>
      <c r="S81" s="115">
        <f t="shared" si="2"/>
        <v>11135.019999999999</v>
      </c>
    </row>
    <row r="82" spans="1:19" x14ac:dyDescent="0.25">
      <c r="A82" s="402"/>
      <c r="B82" s="283"/>
      <c r="C82" s="405"/>
      <c r="D82" s="283"/>
      <c r="E82" s="405"/>
      <c r="F82" s="292"/>
      <c r="G82" s="114" t="s">
        <v>141</v>
      </c>
      <c r="H82" s="63">
        <v>165</v>
      </c>
      <c r="I82" s="115">
        <v>111.93</v>
      </c>
      <c r="J82" s="63">
        <v>37</v>
      </c>
      <c r="K82" s="115">
        <v>58.78</v>
      </c>
      <c r="L82" s="63">
        <v>251</v>
      </c>
      <c r="M82" s="115">
        <v>1636.49</v>
      </c>
      <c r="N82" s="63">
        <v>927</v>
      </c>
      <c r="O82" s="115">
        <v>15162.84</v>
      </c>
      <c r="P82" s="63">
        <v>82</v>
      </c>
      <c r="Q82" s="115">
        <v>301.16000000000003</v>
      </c>
      <c r="R82" s="63">
        <f t="shared" si="2"/>
        <v>1462</v>
      </c>
      <c r="S82" s="115">
        <f t="shared" si="2"/>
        <v>17271.2</v>
      </c>
    </row>
    <row r="83" spans="1:19" x14ac:dyDescent="0.25">
      <c r="A83" s="402"/>
      <c r="B83" s="283"/>
      <c r="C83" s="405"/>
      <c r="D83" s="283"/>
      <c r="E83" s="405"/>
      <c r="F83" s="292"/>
      <c r="G83" s="114" t="s">
        <v>140</v>
      </c>
      <c r="H83" s="63">
        <v>19557</v>
      </c>
      <c r="I83" s="115">
        <v>34033.129999999997</v>
      </c>
      <c r="J83" s="63">
        <v>8812</v>
      </c>
      <c r="K83" s="115">
        <v>20454.02</v>
      </c>
      <c r="L83" s="63">
        <v>952</v>
      </c>
      <c r="M83" s="115">
        <v>21729.65</v>
      </c>
      <c r="N83" s="63">
        <v>414</v>
      </c>
      <c r="O83" s="115">
        <v>12346.6</v>
      </c>
      <c r="P83" s="63">
        <v>58</v>
      </c>
      <c r="Q83" s="115">
        <v>40.619999999999997</v>
      </c>
      <c r="R83" s="63">
        <f t="shared" si="2"/>
        <v>29793</v>
      </c>
      <c r="S83" s="115">
        <f t="shared" si="2"/>
        <v>88604.01999999999</v>
      </c>
    </row>
    <row r="84" spans="1:19" x14ac:dyDescent="0.25">
      <c r="A84" s="402"/>
      <c r="B84" s="283"/>
      <c r="C84" s="405"/>
      <c r="D84" s="283"/>
      <c r="E84" s="405"/>
      <c r="F84" s="292"/>
      <c r="G84" s="114" t="s">
        <v>139</v>
      </c>
      <c r="H84" s="63">
        <v>1002</v>
      </c>
      <c r="I84" s="115">
        <v>1420.6</v>
      </c>
      <c r="J84" s="63">
        <v>1127</v>
      </c>
      <c r="K84" s="115">
        <v>2002.52</v>
      </c>
      <c r="L84" s="63">
        <v>91</v>
      </c>
      <c r="M84" s="115">
        <v>856.45</v>
      </c>
      <c r="N84" s="63">
        <v>368</v>
      </c>
      <c r="O84" s="115">
        <v>3751.88</v>
      </c>
      <c r="P84" s="63">
        <v>3</v>
      </c>
      <c r="Q84" s="115">
        <v>11.1</v>
      </c>
      <c r="R84" s="63">
        <f t="shared" si="2"/>
        <v>2591</v>
      </c>
      <c r="S84" s="115">
        <f t="shared" si="2"/>
        <v>8042.55</v>
      </c>
    </row>
    <row r="85" spans="1:19" x14ac:dyDescent="0.25">
      <c r="A85" s="402"/>
      <c r="B85" s="283"/>
      <c r="C85" s="405"/>
      <c r="D85" s="283"/>
      <c r="E85" s="405"/>
      <c r="F85" s="292"/>
      <c r="G85" s="114" t="s">
        <v>138</v>
      </c>
      <c r="H85" s="63">
        <v>1630</v>
      </c>
      <c r="I85" s="115">
        <v>1939.48</v>
      </c>
      <c r="J85" s="63">
        <v>487</v>
      </c>
      <c r="K85" s="115">
        <v>653.04</v>
      </c>
      <c r="L85" s="63">
        <v>327</v>
      </c>
      <c r="M85" s="115">
        <v>3193.38</v>
      </c>
      <c r="N85" s="63">
        <v>1030</v>
      </c>
      <c r="O85" s="115">
        <v>20710.86</v>
      </c>
      <c r="P85" s="63">
        <v>82</v>
      </c>
      <c r="Q85" s="115">
        <v>263.55</v>
      </c>
      <c r="R85" s="63">
        <f t="shared" si="2"/>
        <v>3556</v>
      </c>
      <c r="S85" s="115">
        <f t="shared" si="2"/>
        <v>26760.31</v>
      </c>
    </row>
    <row r="86" spans="1:19" x14ac:dyDescent="0.25">
      <c r="A86" s="402"/>
      <c r="B86" s="283"/>
      <c r="C86" s="405"/>
      <c r="D86" s="283"/>
      <c r="E86" s="405"/>
      <c r="F86" s="292"/>
      <c r="G86" s="114" t="s">
        <v>525</v>
      </c>
      <c r="H86" s="63">
        <v>0</v>
      </c>
      <c r="I86" s="115">
        <v>0</v>
      </c>
      <c r="J86" s="63">
        <v>0</v>
      </c>
      <c r="K86" s="115">
        <v>0</v>
      </c>
      <c r="L86" s="63">
        <v>0</v>
      </c>
      <c r="M86" s="115">
        <v>0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0</v>
      </c>
      <c r="S86" s="115">
        <f t="shared" si="2"/>
        <v>0</v>
      </c>
    </row>
    <row r="87" spans="1:19" x14ac:dyDescent="0.25">
      <c r="A87" s="402"/>
      <c r="B87" s="283"/>
      <c r="C87" s="405"/>
      <c r="D87" s="283"/>
      <c r="E87" s="405"/>
      <c r="F87" s="292"/>
      <c r="G87" s="114" t="s">
        <v>137</v>
      </c>
      <c r="H87" s="63">
        <v>248</v>
      </c>
      <c r="I87" s="115">
        <v>485.62</v>
      </c>
      <c r="J87" s="63">
        <v>133</v>
      </c>
      <c r="K87" s="115">
        <v>748.76</v>
      </c>
      <c r="L87" s="63">
        <v>45</v>
      </c>
      <c r="M87" s="115">
        <v>256.51</v>
      </c>
      <c r="N87" s="63">
        <v>700</v>
      </c>
      <c r="O87" s="115">
        <v>13140.06</v>
      </c>
      <c r="P87" s="63">
        <v>20</v>
      </c>
      <c r="Q87" s="115">
        <v>66.81</v>
      </c>
      <c r="R87" s="63">
        <f t="shared" si="2"/>
        <v>1146</v>
      </c>
      <c r="S87" s="115">
        <f t="shared" si="2"/>
        <v>14697.759999999998</v>
      </c>
    </row>
    <row r="88" spans="1:19" ht="15.75" thickBot="1" x14ac:dyDescent="0.3">
      <c r="A88" s="402"/>
      <c r="B88" s="283"/>
      <c r="C88" s="405"/>
      <c r="D88" s="283"/>
      <c r="E88" s="405"/>
      <c r="F88" s="292"/>
      <c r="G88" s="114" t="s">
        <v>136</v>
      </c>
      <c r="H88" s="63">
        <v>523</v>
      </c>
      <c r="I88" s="115">
        <v>423.18</v>
      </c>
      <c r="J88" s="63">
        <v>163</v>
      </c>
      <c r="K88" s="115">
        <v>245.22</v>
      </c>
      <c r="L88" s="63">
        <v>14</v>
      </c>
      <c r="M88" s="115">
        <v>84.27</v>
      </c>
      <c r="N88" s="63">
        <v>12</v>
      </c>
      <c r="O88" s="115">
        <v>46.75</v>
      </c>
      <c r="P88" s="63">
        <v>102</v>
      </c>
      <c r="Q88" s="115">
        <v>195.82</v>
      </c>
      <c r="R88" s="63">
        <f t="shared" si="2"/>
        <v>814</v>
      </c>
      <c r="S88" s="115">
        <f t="shared" si="2"/>
        <v>995.24</v>
      </c>
    </row>
    <row r="89" spans="1:19" ht="15.75" thickTop="1" x14ac:dyDescent="0.25">
      <c r="A89" s="402"/>
      <c r="B89" s="283"/>
      <c r="C89" s="405"/>
      <c r="D89" s="283"/>
      <c r="E89" s="413"/>
      <c r="F89" s="292"/>
      <c r="G89" s="82" t="s">
        <v>135</v>
      </c>
      <c r="H89" s="116">
        <v>25980</v>
      </c>
      <c r="I89" s="117">
        <v>55610.559999999998</v>
      </c>
      <c r="J89" s="116">
        <v>11827</v>
      </c>
      <c r="K89" s="117">
        <v>42202</v>
      </c>
      <c r="L89" s="116">
        <v>1955</v>
      </c>
      <c r="M89" s="117">
        <v>45355.27</v>
      </c>
      <c r="N89" s="116">
        <v>3836</v>
      </c>
      <c r="O89" s="117">
        <v>101931.75</v>
      </c>
      <c r="P89" s="116">
        <v>449</v>
      </c>
      <c r="Q89" s="117">
        <v>2174.91</v>
      </c>
      <c r="R89" s="116">
        <f t="shared" si="2"/>
        <v>44047</v>
      </c>
      <c r="S89" s="117">
        <f>SUM(S79:S88)</f>
        <v>247274.49</v>
      </c>
    </row>
    <row r="90" spans="1:19" ht="15.75" thickBot="1" x14ac:dyDescent="0.3">
      <c r="A90" s="402"/>
      <c r="B90" s="283"/>
      <c r="C90" s="405"/>
      <c r="D90" s="283"/>
      <c r="E90" s="412" t="s">
        <v>134</v>
      </c>
      <c r="F90" s="292"/>
      <c r="G90" s="114" t="s">
        <v>133</v>
      </c>
      <c r="H90" s="63">
        <v>124</v>
      </c>
      <c r="I90" s="115">
        <v>50.48</v>
      </c>
      <c r="J90" s="63">
        <v>36</v>
      </c>
      <c r="K90" s="115">
        <v>100.27</v>
      </c>
      <c r="L90" s="63">
        <v>11</v>
      </c>
      <c r="M90" s="115">
        <v>18.239999999999998</v>
      </c>
      <c r="N90" s="63">
        <v>11</v>
      </c>
      <c r="O90" s="115">
        <v>171.7</v>
      </c>
      <c r="P90" s="63">
        <v>3</v>
      </c>
      <c r="Q90" s="115">
        <v>5.58</v>
      </c>
      <c r="R90" s="63">
        <f t="shared" ref="R90:S122" si="3">+H90+J90+L90+N90+P90</f>
        <v>185</v>
      </c>
      <c r="S90" s="115">
        <f>+I90+K90+M90+O90+Q90</f>
        <v>346.27</v>
      </c>
    </row>
    <row r="91" spans="1:19" ht="15.75" thickTop="1" x14ac:dyDescent="0.25">
      <c r="A91" s="402"/>
      <c r="B91" s="283"/>
      <c r="C91" s="405"/>
      <c r="D91" s="283"/>
      <c r="E91" s="413"/>
      <c r="F91" s="292"/>
      <c r="G91" s="82" t="s">
        <v>132</v>
      </c>
      <c r="H91" s="116">
        <v>124</v>
      </c>
      <c r="I91" s="117">
        <v>50.48</v>
      </c>
      <c r="J91" s="116">
        <v>36</v>
      </c>
      <c r="K91" s="117">
        <v>100.27</v>
      </c>
      <c r="L91" s="116">
        <v>11</v>
      </c>
      <c r="M91" s="117">
        <v>18.239999999999998</v>
      </c>
      <c r="N91" s="116">
        <v>11</v>
      </c>
      <c r="O91" s="117">
        <v>171.7</v>
      </c>
      <c r="P91" s="116">
        <v>3</v>
      </c>
      <c r="Q91" s="117">
        <v>5.58</v>
      </c>
      <c r="R91" s="116">
        <f t="shared" si="3"/>
        <v>185</v>
      </c>
      <c r="S91" s="117">
        <f>SUM(S90)</f>
        <v>346.27</v>
      </c>
    </row>
    <row r="92" spans="1:19" ht="15" customHeight="1" x14ac:dyDescent="0.25">
      <c r="A92" s="402"/>
      <c r="B92" s="283"/>
      <c r="C92" s="405"/>
      <c r="D92" s="283"/>
      <c r="E92" s="412" t="s">
        <v>131</v>
      </c>
      <c r="F92" s="292"/>
      <c r="G92" s="114" t="s">
        <v>130</v>
      </c>
      <c r="H92" s="63">
        <v>2002</v>
      </c>
      <c r="I92" s="115">
        <v>2117.64</v>
      </c>
      <c r="J92" s="63">
        <v>744</v>
      </c>
      <c r="K92" s="115">
        <v>1541.34</v>
      </c>
      <c r="L92" s="63">
        <v>467</v>
      </c>
      <c r="M92" s="115">
        <v>4565.96</v>
      </c>
      <c r="N92" s="63">
        <v>517</v>
      </c>
      <c r="O92" s="115">
        <v>9310.06</v>
      </c>
      <c r="P92" s="63">
        <v>9</v>
      </c>
      <c r="Q92" s="115">
        <v>9.82</v>
      </c>
      <c r="R92" s="63">
        <f t="shared" si="3"/>
        <v>3739</v>
      </c>
      <c r="S92" s="115">
        <f t="shared" si="3"/>
        <v>17544.82</v>
      </c>
    </row>
    <row r="93" spans="1:19" ht="15" customHeight="1" x14ac:dyDescent="0.25">
      <c r="A93" s="402"/>
      <c r="B93" s="283"/>
      <c r="C93" s="405"/>
      <c r="D93" s="283"/>
      <c r="E93" s="405"/>
      <c r="F93" s="292"/>
      <c r="G93" s="114" t="s">
        <v>484</v>
      </c>
      <c r="H93" s="63">
        <v>1</v>
      </c>
      <c r="I93" s="115">
        <v>0.66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1</v>
      </c>
      <c r="S93" s="115">
        <f t="shared" si="3"/>
        <v>0.66</v>
      </c>
    </row>
    <row r="94" spans="1:19" x14ac:dyDescent="0.25">
      <c r="A94" s="402"/>
      <c r="B94" s="283"/>
      <c r="C94" s="405"/>
      <c r="D94" s="283"/>
      <c r="E94" s="405"/>
      <c r="F94" s="292"/>
      <c r="G94" s="114" t="s">
        <v>129</v>
      </c>
      <c r="H94" s="63">
        <v>4919</v>
      </c>
      <c r="I94" s="115">
        <v>6538.16</v>
      </c>
      <c r="J94" s="63">
        <v>4066</v>
      </c>
      <c r="K94" s="115">
        <v>15128.31</v>
      </c>
      <c r="L94" s="63">
        <v>1266</v>
      </c>
      <c r="M94" s="115">
        <v>9614.0499999999993</v>
      </c>
      <c r="N94" s="63">
        <v>3688</v>
      </c>
      <c r="O94" s="115">
        <v>79740.81</v>
      </c>
      <c r="P94" s="63">
        <v>77</v>
      </c>
      <c r="Q94" s="115">
        <v>365.02</v>
      </c>
      <c r="R94" s="63">
        <f t="shared" si="3"/>
        <v>14016</v>
      </c>
      <c r="S94" s="115">
        <f t="shared" si="3"/>
        <v>111386.35</v>
      </c>
    </row>
    <row r="95" spans="1:19" x14ac:dyDescent="0.25">
      <c r="A95" s="402"/>
      <c r="B95" s="283"/>
      <c r="C95" s="405"/>
      <c r="D95" s="283"/>
      <c r="E95" s="405"/>
      <c r="F95" s="292"/>
      <c r="G95" s="114" t="s">
        <v>485</v>
      </c>
      <c r="H95" s="63">
        <v>2</v>
      </c>
      <c r="I95" s="115">
        <v>0.62</v>
      </c>
      <c r="J95" s="63">
        <v>2</v>
      </c>
      <c r="K95" s="115">
        <v>27.28</v>
      </c>
      <c r="L95" s="63">
        <v>1</v>
      </c>
      <c r="M95" s="115">
        <v>3.84</v>
      </c>
      <c r="N95" s="63">
        <v>1</v>
      </c>
      <c r="O95" s="115">
        <v>0.67</v>
      </c>
      <c r="P95" s="63">
        <v>3</v>
      </c>
      <c r="Q95" s="115">
        <v>2.57</v>
      </c>
      <c r="R95" s="63">
        <f t="shared" si="3"/>
        <v>9</v>
      </c>
      <c r="S95" s="115">
        <f t="shared" si="3"/>
        <v>34.980000000000004</v>
      </c>
    </row>
    <row r="96" spans="1:19" x14ac:dyDescent="0.25">
      <c r="A96" s="402"/>
      <c r="B96" s="283"/>
      <c r="C96" s="405"/>
      <c r="D96" s="283"/>
      <c r="E96" s="405"/>
      <c r="F96" s="292"/>
      <c r="G96" s="114" t="s">
        <v>486</v>
      </c>
      <c r="H96" s="63">
        <v>55</v>
      </c>
      <c r="I96" s="115">
        <v>23.77</v>
      </c>
      <c r="J96" s="63">
        <v>7</v>
      </c>
      <c r="K96" s="115">
        <v>1</v>
      </c>
      <c r="L96" s="63">
        <v>0</v>
      </c>
      <c r="M96" s="115">
        <v>0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62</v>
      </c>
      <c r="S96" s="115">
        <f t="shared" si="3"/>
        <v>24.77</v>
      </c>
    </row>
    <row r="97" spans="1:19" x14ac:dyDescent="0.25">
      <c r="A97" s="402"/>
      <c r="B97" s="283"/>
      <c r="C97" s="405"/>
      <c r="D97" s="283"/>
      <c r="E97" s="405"/>
      <c r="F97" s="292"/>
      <c r="G97" s="114" t="s">
        <v>126</v>
      </c>
      <c r="H97" s="63">
        <v>16333</v>
      </c>
      <c r="I97" s="115">
        <v>20329.97</v>
      </c>
      <c r="J97" s="63">
        <v>9460</v>
      </c>
      <c r="K97" s="115">
        <v>52165.73</v>
      </c>
      <c r="L97" s="63">
        <v>3430</v>
      </c>
      <c r="M97" s="115">
        <v>32439.43</v>
      </c>
      <c r="N97" s="63">
        <v>11398</v>
      </c>
      <c r="O97" s="115">
        <v>362907.94</v>
      </c>
      <c r="P97" s="63">
        <v>1433</v>
      </c>
      <c r="Q97" s="115">
        <v>7916.85</v>
      </c>
      <c r="R97" s="63">
        <f t="shared" si="3"/>
        <v>42054</v>
      </c>
      <c r="S97" s="115">
        <f t="shared" si="3"/>
        <v>475759.92</v>
      </c>
    </row>
    <row r="98" spans="1:19" ht="15.75" thickBot="1" x14ac:dyDescent="0.3">
      <c r="A98" s="402"/>
      <c r="B98" s="283"/>
      <c r="C98" s="405"/>
      <c r="D98" s="283"/>
      <c r="E98" s="405"/>
      <c r="F98" s="292"/>
      <c r="G98" s="114" t="s">
        <v>487</v>
      </c>
      <c r="H98" s="63">
        <v>0</v>
      </c>
      <c r="I98" s="115">
        <v>0</v>
      </c>
      <c r="J98" s="63">
        <v>3</v>
      </c>
      <c r="K98" s="115">
        <v>4.9800000000000004</v>
      </c>
      <c r="L98" s="63">
        <v>1</v>
      </c>
      <c r="M98" s="115">
        <v>52.34</v>
      </c>
      <c r="N98" s="63">
        <v>2</v>
      </c>
      <c r="O98" s="115">
        <v>3.85</v>
      </c>
      <c r="P98" s="63">
        <v>0</v>
      </c>
      <c r="Q98" s="115">
        <v>0</v>
      </c>
      <c r="R98" s="63">
        <f t="shared" si="3"/>
        <v>6</v>
      </c>
      <c r="S98" s="115">
        <f t="shared" si="3"/>
        <v>61.170000000000009</v>
      </c>
    </row>
    <row r="99" spans="1:19" ht="15.75" thickTop="1" x14ac:dyDescent="0.25">
      <c r="A99" s="402"/>
      <c r="B99" s="283"/>
      <c r="C99" s="405"/>
      <c r="D99" s="283"/>
      <c r="E99" s="413"/>
      <c r="F99" s="292"/>
      <c r="G99" s="82" t="s">
        <v>124</v>
      </c>
      <c r="H99" s="116">
        <v>21081</v>
      </c>
      <c r="I99" s="117">
        <v>29010.82</v>
      </c>
      <c r="J99" s="116">
        <v>12179</v>
      </c>
      <c r="K99" s="117">
        <v>68868.639999999999</v>
      </c>
      <c r="L99" s="116">
        <v>4355</v>
      </c>
      <c r="M99" s="117">
        <v>46675.62</v>
      </c>
      <c r="N99" s="116">
        <v>12317</v>
      </c>
      <c r="O99" s="117">
        <v>451963.33</v>
      </c>
      <c r="P99" s="116">
        <v>1457</v>
      </c>
      <c r="Q99" s="117">
        <v>8294.26</v>
      </c>
      <c r="R99" s="116">
        <f t="shared" si="3"/>
        <v>51389</v>
      </c>
      <c r="S99" s="117">
        <f>SUM(S92:S98)</f>
        <v>604812.67000000004</v>
      </c>
    </row>
    <row r="100" spans="1:19" ht="15" customHeight="1" x14ac:dyDescent="0.25">
      <c r="A100" s="402" t="s">
        <v>96</v>
      </c>
      <c r="B100" s="283"/>
      <c r="C100" s="405" t="s">
        <v>95</v>
      </c>
      <c r="D100" s="283"/>
      <c r="E100" s="412" t="s">
        <v>123</v>
      </c>
      <c r="F100" s="292"/>
      <c r="G100" s="114" t="s">
        <v>122</v>
      </c>
      <c r="H100" s="63">
        <v>2280</v>
      </c>
      <c r="I100" s="115">
        <v>1661.91</v>
      </c>
      <c r="J100" s="63">
        <v>846</v>
      </c>
      <c r="K100" s="115">
        <v>230.95</v>
      </c>
      <c r="L100" s="63">
        <v>224</v>
      </c>
      <c r="M100" s="115">
        <v>901.33</v>
      </c>
      <c r="N100" s="63">
        <v>217</v>
      </c>
      <c r="O100" s="115">
        <v>2285.41</v>
      </c>
      <c r="P100" s="63">
        <v>2</v>
      </c>
      <c r="Q100" s="115">
        <v>0.85</v>
      </c>
      <c r="R100" s="63">
        <f t="shared" si="3"/>
        <v>3569</v>
      </c>
      <c r="S100" s="115">
        <f t="shared" si="3"/>
        <v>5080.4500000000007</v>
      </c>
    </row>
    <row r="101" spans="1:19" x14ac:dyDescent="0.25">
      <c r="A101" s="402"/>
      <c r="B101" s="283"/>
      <c r="C101" s="405"/>
      <c r="D101" s="283"/>
      <c r="E101" s="405"/>
      <c r="F101" s="292"/>
      <c r="G101" s="114" t="s">
        <v>121</v>
      </c>
      <c r="H101" s="63">
        <v>2</v>
      </c>
      <c r="I101" s="115">
        <v>0.51</v>
      </c>
      <c r="J101" s="63">
        <v>3</v>
      </c>
      <c r="K101" s="115">
        <v>0.63</v>
      </c>
      <c r="L101" s="63">
        <v>1</v>
      </c>
      <c r="M101" s="115">
        <v>0.16</v>
      </c>
      <c r="N101" s="63">
        <v>0</v>
      </c>
      <c r="O101" s="115">
        <v>0</v>
      </c>
      <c r="P101" s="63">
        <v>0</v>
      </c>
      <c r="Q101" s="115">
        <v>0</v>
      </c>
      <c r="R101" s="63">
        <f t="shared" si="3"/>
        <v>6</v>
      </c>
      <c r="S101" s="115">
        <f t="shared" si="3"/>
        <v>1.3</v>
      </c>
    </row>
    <row r="102" spans="1:19" x14ac:dyDescent="0.25">
      <c r="A102" s="402"/>
      <c r="B102" s="283"/>
      <c r="C102" s="405"/>
      <c r="D102" s="283"/>
      <c r="E102" s="405"/>
      <c r="F102" s="292"/>
      <c r="G102" s="114" t="s">
        <v>120</v>
      </c>
      <c r="H102" s="63">
        <v>36</v>
      </c>
      <c r="I102" s="115">
        <v>6.97</v>
      </c>
      <c r="J102" s="63">
        <v>26</v>
      </c>
      <c r="K102" s="115">
        <v>42.86</v>
      </c>
      <c r="L102" s="63">
        <v>9</v>
      </c>
      <c r="M102" s="115">
        <v>13.66</v>
      </c>
      <c r="N102" s="63">
        <v>1</v>
      </c>
      <c r="O102" s="115">
        <v>37.15</v>
      </c>
      <c r="P102" s="63">
        <v>1</v>
      </c>
      <c r="Q102" s="115">
        <v>0.09</v>
      </c>
      <c r="R102" s="63">
        <f t="shared" si="3"/>
        <v>73</v>
      </c>
      <c r="S102" s="115">
        <f t="shared" si="3"/>
        <v>100.72999999999999</v>
      </c>
    </row>
    <row r="103" spans="1:19" x14ac:dyDescent="0.25">
      <c r="A103" s="402"/>
      <c r="B103" s="283"/>
      <c r="C103" s="405"/>
      <c r="D103" s="283"/>
      <c r="E103" s="405"/>
      <c r="F103" s="292"/>
      <c r="G103" s="114" t="s">
        <v>119</v>
      </c>
      <c r="H103" s="63">
        <v>15</v>
      </c>
      <c r="I103" s="115">
        <v>4.8600000000000003</v>
      </c>
      <c r="J103" s="63">
        <v>12</v>
      </c>
      <c r="K103" s="115">
        <v>0.95</v>
      </c>
      <c r="L103" s="63">
        <v>19</v>
      </c>
      <c r="M103" s="115">
        <v>7.51</v>
      </c>
      <c r="N103" s="63">
        <v>21</v>
      </c>
      <c r="O103" s="115">
        <v>474.29</v>
      </c>
      <c r="P103" s="63">
        <v>0</v>
      </c>
      <c r="Q103" s="115">
        <v>0</v>
      </c>
      <c r="R103" s="63">
        <f t="shared" si="3"/>
        <v>67</v>
      </c>
      <c r="S103" s="115">
        <f t="shared" si="3"/>
        <v>487.61</v>
      </c>
    </row>
    <row r="104" spans="1:19" x14ac:dyDescent="0.25">
      <c r="A104" s="402"/>
      <c r="B104" s="283"/>
      <c r="C104" s="405"/>
      <c r="D104" s="283"/>
      <c r="E104" s="405"/>
      <c r="F104" s="292"/>
      <c r="G104" s="114" t="s">
        <v>498</v>
      </c>
      <c r="H104" s="63">
        <v>5</v>
      </c>
      <c r="I104" s="115">
        <v>3.42</v>
      </c>
      <c r="J104" s="63">
        <v>7</v>
      </c>
      <c r="K104" s="115">
        <v>39.520000000000003</v>
      </c>
      <c r="L104" s="63">
        <v>14</v>
      </c>
      <c r="M104" s="115">
        <v>91.98</v>
      </c>
      <c r="N104" s="63">
        <v>1</v>
      </c>
      <c r="O104" s="115">
        <v>11.68</v>
      </c>
      <c r="P104" s="63">
        <v>0</v>
      </c>
      <c r="Q104" s="115">
        <v>0</v>
      </c>
      <c r="R104" s="63">
        <f t="shared" si="3"/>
        <v>27</v>
      </c>
      <c r="S104" s="115">
        <f t="shared" si="3"/>
        <v>146.60000000000002</v>
      </c>
    </row>
    <row r="105" spans="1:19" x14ac:dyDescent="0.25">
      <c r="A105" s="402"/>
      <c r="B105" s="283"/>
      <c r="C105" s="405"/>
      <c r="D105" s="283"/>
      <c r="E105" s="405"/>
      <c r="F105" s="292"/>
      <c r="G105" s="114" t="s">
        <v>118</v>
      </c>
      <c r="H105" s="63">
        <v>9289</v>
      </c>
      <c r="I105" s="115">
        <v>1432.92</v>
      </c>
      <c r="J105" s="63">
        <v>3222</v>
      </c>
      <c r="K105" s="115">
        <v>938.73</v>
      </c>
      <c r="L105" s="63">
        <v>360</v>
      </c>
      <c r="M105" s="115">
        <v>2563.65</v>
      </c>
      <c r="N105" s="63">
        <v>39</v>
      </c>
      <c r="O105" s="115">
        <v>134.94</v>
      </c>
      <c r="P105" s="63">
        <v>13</v>
      </c>
      <c r="Q105" s="115">
        <v>1.9</v>
      </c>
      <c r="R105" s="63">
        <f t="shared" si="3"/>
        <v>12923</v>
      </c>
      <c r="S105" s="115">
        <f t="shared" si="3"/>
        <v>5072.1399999999994</v>
      </c>
    </row>
    <row r="106" spans="1:19" x14ac:dyDescent="0.25">
      <c r="A106" s="402"/>
      <c r="B106" s="283"/>
      <c r="C106" s="405"/>
      <c r="D106" s="283"/>
      <c r="E106" s="405"/>
      <c r="F106" s="292"/>
      <c r="G106" s="114" t="s">
        <v>117</v>
      </c>
      <c r="H106" s="63">
        <v>20</v>
      </c>
      <c r="I106" s="115">
        <v>3.75</v>
      </c>
      <c r="J106" s="63">
        <v>28</v>
      </c>
      <c r="K106" s="115">
        <v>10.08</v>
      </c>
      <c r="L106" s="63">
        <v>74</v>
      </c>
      <c r="M106" s="115">
        <v>277.37</v>
      </c>
      <c r="N106" s="63">
        <v>45</v>
      </c>
      <c r="O106" s="115">
        <v>390.7</v>
      </c>
      <c r="P106" s="63">
        <v>11</v>
      </c>
      <c r="Q106" s="115">
        <v>17.77</v>
      </c>
      <c r="R106" s="63">
        <f t="shared" si="3"/>
        <v>178</v>
      </c>
      <c r="S106" s="115">
        <f t="shared" si="3"/>
        <v>699.67</v>
      </c>
    </row>
    <row r="107" spans="1:19" x14ac:dyDescent="0.25">
      <c r="A107" s="402"/>
      <c r="B107" s="283"/>
      <c r="C107" s="405"/>
      <c r="D107" s="283"/>
      <c r="E107" s="405"/>
      <c r="F107" s="292"/>
      <c r="G107" s="114" t="s">
        <v>116</v>
      </c>
      <c r="H107" s="63">
        <v>7</v>
      </c>
      <c r="I107" s="115">
        <v>0.38</v>
      </c>
      <c r="J107" s="63">
        <v>0</v>
      </c>
      <c r="K107" s="115">
        <v>0</v>
      </c>
      <c r="L107" s="63">
        <v>31</v>
      </c>
      <c r="M107" s="115">
        <v>67.459999999999994</v>
      </c>
      <c r="N107" s="63">
        <v>2</v>
      </c>
      <c r="O107" s="115">
        <v>3.56</v>
      </c>
      <c r="P107" s="63">
        <v>0</v>
      </c>
      <c r="Q107" s="115">
        <v>0</v>
      </c>
      <c r="R107" s="63">
        <f t="shared" si="3"/>
        <v>40</v>
      </c>
      <c r="S107" s="115">
        <f t="shared" si="3"/>
        <v>71.399999999999991</v>
      </c>
    </row>
    <row r="108" spans="1:19" x14ac:dyDescent="0.25">
      <c r="A108" s="402"/>
      <c r="B108" s="283"/>
      <c r="C108" s="405"/>
      <c r="D108" s="283"/>
      <c r="E108" s="405"/>
      <c r="F108" s="292"/>
      <c r="G108" s="114" t="s">
        <v>115</v>
      </c>
      <c r="H108" s="63">
        <v>58</v>
      </c>
      <c r="I108" s="115">
        <v>8.35</v>
      </c>
      <c r="J108" s="63">
        <v>47</v>
      </c>
      <c r="K108" s="115">
        <v>33.130000000000003</v>
      </c>
      <c r="L108" s="63">
        <v>5</v>
      </c>
      <c r="M108" s="115">
        <v>19.61</v>
      </c>
      <c r="N108" s="63">
        <v>3</v>
      </c>
      <c r="O108" s="115">
        <v>70.489999999999995</v>
      </c>
      <c r="P108" s="63">
        <v>1</v>
      </c>
      <c r="Q108" s="115">
        <v>0.81</v>
      </c>
      <c r="R108" s="63">
        <f t="shared" si="3"/>
        <v>114</v>
      </c>
      <c r="S108" s="115">
        <f t="shared" si="3"/>
        <v>132.38999999999999</v>
      </c>
    </row>
    <row r="109" spans="1:19" x14ac:dyDescent="0.25">
      <c r="A109" s="402"/>
      <c r="B109" s="283"/>
      <c r="C109" s="405"/>
      <c r="D109" s="283"/>
      <c r="E109" s="405"/>
      <c r="F109" s="292"/>
      <c r="G109" s="114" t="s">
        <v>114</v>
      </c>
      <c r="H109" s="63">
        <v>173</v>
      </c>
      <c r="I109" s="115">
        <v>37.33</v>
      </c>
      <c r="J109" s="63">
        <v>38</v>
      </c>
      <c r="K109" s="115">
        <v>6.55</v>
      </c>
      <c r="L109" s="63">
        <v>74</v>
      </c>
      <c r="M109" s="115">
        <v>273.08999999999997</v>
      </c>
      <c r="N109" s="63">
        <v>23</v>
      </c>
      <c r="O109" s="115">
        <v>349.05</v>
      </c>
      <c r="P109" s="63">
        <v>1</v>
      </c>
      <c r="Q109" s="115">
        <v>7.0000000000000007E-2</v>
      </c>
      <c r="R109" s="63">
        <f t="shared" si="3"/>
        <v>309</v>
      </c>
      <c r="S109" s="115">
        <f t="shared" si="3"/>
        <v>666.09</v>
      </c>
    </row>
    <row r="110" spans="1:19" x14ac:dyDescent="0.25">
      <c r="A110" s="402"/>
      <c r="B110" s="283"/>
      <c r="C110" s="405"/>
      <c r="D110" s="283"/>
      <c r="E110" s="405"/>
      <c r="F110" s="292"/>
      <c r="G110" s="114" t="s">
        <v>113</v>
      </c>
      <c r="H110" s="63">
        <v>10</v>
      </c>
      <c r="I110" s="115">
        <v>1.28</v>
      </c>
      <c r="J110" s="63">
        <v>7</v>
      </c>
      <c r="K110" s="115">
        <v>3.76</v>
      </c>
      <c r="L110" s="63">
        <v>48</v>
      </c>
      <c r="M110" s="115">
        <v>760.28</v>
      </c>
      <c r="N110" s="63">
        <v>4</v>
      </c>
      <c r="O110" s="115">
        <v>99.56</v>
      </c>
      <c r="P110" s="63">
        <v>0</v>
      </c>
      <c r="Q110" s="115">
        <v>0</v>
      </c>
      <c r="R110" s="63">
        <f t="shared" si="3"/>
        <v>69</v>
      </c>
      <c r="S110" s="115">
        <f t="shared" si="3"/>
        <v>864.87999999999988</v>
      </c>
    </row>
    <row r="111" spans="1:19" x14ac:dyDescent="0.25">
      <c r="A111" s="402"/>
      <c r="B111" s="283"/>
      <c r="C111" s="405"/>
      <c r="D111" s="283"/>
      <c r="E111" s="405"/>
      <c r="F111" s="292"/>
      <c r="G111" s="114" t="s">
        <v>112</v>
      </c>
      <c r="H111" s="63">
        <v>1</v>
      </c>
      <c r="I111" s="115">
        <v>7.0000000000000007E-2</v>
      </c>
      <c r="J111" s="63">
        <v>0</v>
      </c>
      <c r="K111" s="115">
        <v>0</v>
      </c>
      <c r="L111" s="63">
        <v>1</v>
      </c>
      <c r="M111" s="115">
        <v>10.09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2</v>
      </c>
      <c r="S111" s="115">
        <f t="shared" si="3"/>
        <v>10.16</v>
      </c>
    </row>
    <row r="112" spans="1:19" x14ac:dyDescent="0.25">
      <c r="A112" s="402"/>
      <c r="B112" s="283"/>
      <c r="C112" s="405"/>
      <c r="D112" s="283"/>
      <c r="E112" s="405"/>
      <c r="F112" s="292"/>
      <c r="G112" s="114" t="s">
        <v>111</v>
      </c>
      <c r="H112" s="63">
        <v>14</v>
      </c>
      <c r="I112" s="115">
        <v>3.23</v>
      </c>
      <c r="J112" s="63">
        <v>8</v>
      </c>
      <c r="K112" s="115">
        <v>3.02</v>
      </c>
      <c r="L112" s="63">
        <v>44</v>
      </c>
      <c r="M112" s="115">
        <v>134.34</v>
      </c>
      <c r="N112" s="63">
        <v>5</v>
      </c>
      <c r="O112" s="115">
        <v>19.670000000000002</v>
      </c>
      <c r="P112" s="63">
        <v>0</v>
      </c>
      <c r="Q112" s="115">
        <v>0</v>
      </c>
      <c r="R112" s="63">
        <f t="shared" si="3"/>
        <v>71</v>
      </c>
      <c r="S112" s="115">
        <f t="shared" si="3"/>
        <v>160.26</v>
      </c>
    </row>
    <row r="113" spans="1:19" x14ac:dyDescent="0.25">
      <c r="A113" s="402"/>
      <c r="B113" s="283"/>
      <c r="C113" s="405"/>
      <c r="D113" s="283"/>
      <c r="E113" s="405"/>
      <c r="F113" s="292"/>
      <c r="G113" s="114" t="s">
        <v>110</v>
      </c>
      <c r="H113" s="63">
        <v>84</v>
      </c>
      <c r="I113" s="115">
        <v>16.239999999999998</v>
      </c>
      <c r="J113" s="63">
        <v>113</v>
      </c>
      <c r="K113" s="115">
        <v>225.58</v>
      </c>
      <c r="L113" s="63">
        <v>147</v>
      </c>
      <c r="M113" s="115">
        <v>896.87</v>
      </c>
      <c r="N113" s="63">
        <v>15</v>
      </c>
      <c r="O113" s="115">
        <v>211.24</v>
      </c>
      <c r="P113" s="63">
        <v>1</v>
      </c>
      <c r="Q113" s="115">
        <v>0.15</v>
      </c>
      <c r="R113" s="63">
        <f t="shared" si="3"/>
        <v>360</v>
      </c>
      <c r="S113" s="115">
        <f t="shared" si="3"/>
        <v>1350.0800000000002</v>
      </c>
    </row>
    <row r="114" spans="1:19" x14ac:dyDescent="0.25">
      <c r="A114" s="402"/>
      <c r="B114" s="283"/>
      <c r="C114" s="405"/>
      <c r="D114" s="283"/>
      <c r="E114" s="405"/>
      <c r="F114" s="292"/>
      <c r="G114" s="114" t="s">
        <v>526</v>
      </c>
      <c r="H114" s="63">
        <v>2</v>
      </c>
      <c r="I114" s="115">
        <v>0.05</v>
      </c>
      <c r="J114" s="63">
        <v>2</v>
      </c>
      <c r="K114" s="115">
        <v>7.69</v>
      </c>
      <c r="L114" s="63">
        <v>0</v>
      </c>
      <c r="M114" s="115">
        <v>0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4</v>
      </c>
      <c r="S114" s="115">
        <f t="shared" si="3"/>
        <v>7.74</v>
      </c>
    </row>
    <row r="115" spans="1:19" x14ac:dyDescent="0.25">
      <c r="A115" s="402"/>
      <c r="B115" s="283"/>
      <c r="C115" s="405"/>
      <c r="D115" s="283"/>
      <c r="E115" s="405"/>
      <c r="F115" s="292"/>
      <c r="G115" s="114" t="s">
        <v>109</v>
      </c>
      <c r="H115" s="63">
        <v>63</v>
      </c>
      <c r="I115" s="115">
        <v>19.09</v>
      </c>
      <c r="J115" s="63">
        <v>38</v>
      </c>
      <c r="K115" s="115">
        <v>18.95</v>
      </c>
      <c r="L115" s="63">
        <v>31</v>
      </c>
      <c r="M115" s="115">
        <v>84.72</v>
      </c>
      <c r="N115" s="63">
        <v>47</v>
      </c>
      <c r="O115" s="115">
        <v>155.47999999999999</v>
      </c>
      <c r="P115" s="63">
        <v>1</v>
      </c>
      <c r="Q115" s="115">
        <v>0.2</v>
      </c>
      <c r="R115" s="63">
        <f t="shared" si="3"/>
        <v>180</v>
      </c>
      <c r="S115" s="115">
        <f t="shared" si="3"/>
        <v>278.44</v>
      </c>
    </row>
    <row r="116" spans="1:19" x14ac:dyDescent="0.25">
      <c r="A116" s="402"/>
      <c r="B116" s="283"/>
      <c r="C116" s="405"/>
      <c r="D116" s="283"/>
      <c r="E116" s="405"/>
      <c r="F116" s="292"/>
      <c r="G116" s="114" t="s">
        <v>108</v>
      </c>
      <c r="H116" s="63">
        <v>116</v>
      </c>
      <c r="I116" s="115">
        <v>39.89</v>
      </c>
      <c r="J116" s="63">
        <v>19</v>
      </c>
      <c r="K116" s="115">
        <v>3.53</v>
      </c>
      <c r="L116" s="63">
        <v>34</v>
      </c>
      <c r="M116" s="115">
        <v>138.81</v>
      </c>
      <c r="N116" s="63">
        <v>157</v>
      </c>
      <c r="O116" s="115">
        <v>1483.01</v>
      </c>
      <c r="P116" s="63">
        <v>6</v>
      </c>
      <c r="Q116" s="115">
        <v>72.150000000000006</v>
      </c>
      <c r="R116" s="63">
        <f t="shared" si="3"/>
        <v>332</v>
      </c>
      <c r="S116" s="115">
        <f t="shared" si="3"/>
        <v>1737.39</v>
      </c>
    </row>
    <row r="117" spans="1:19" x14ac:dyDescent="0.25">
      <c r="A117" s="402"/>
      <c r="B117" s="283"/>
      <c r="C117" s="405"/>
      <c r="D117" s="283"/>
      <c r="E117" s="405"/>
      <c r="F117" s="292"/>
      <c r="G117" s="114" t="s">
        <v>107</v>
      </c>
      <c r="H117" s="63">
        <v>21</v>
      </c>
      <c r="I117" s="115">
        <v>2.91</v>
      </c>
      <c r="J117" s="63">
        <v>2</v>
      </c>
      <c r="K117" s="115">
        <v>1.06</v>
      </c>
      <c r="L117" s="63">
        <v>5</v>
      </c>
      <c r="M117" s="115">
        <v>9.01</v>
      </c>
      <c r="N117" s="63">
        <v>7</v>
      </c>
      <c r="O117" s="115">
        <v>41.29</v>
      </c>
      <c r="P117" s="63">
        <v>1</v>
      </c>
      <c r="Q117" s="115">
        <v>0.01</v>
      </c>
      <c r="R117" s="63">
        <f t="shared" si="3"/>
        <v>36</v>
      </c>
      <c r="S117" s="115">
        <f t="shared" si="3"/>
        <v>54.279999999999994</v>
      </c>
    </row>
    <row r="118" spans="1:19" x14ac:dyDescent="0.25">
      <c r="A118" s="402"/>
      <c r="B118" s="283"/>
      <c r="C118" s="405"/>
      <c r="D118" s="283"/>
      <c r="E118" s="405"/>
      <c r="F118" s="292"/>
      <c r="G118" s="114" t="s">
        <v>106</v>
      </c>
      <c r="H118" s="63">
        <v>61</v>
      </c>
      <c r="I118" s="115">
        <v>28.7</v>
      </c>
      <c r="J118" s="63">
        <v>47</v>
      </c>
      <c r="K118" s="115">
        <v>42.17</v>
      </c>
      <c r="L118" s="63">
        <v>24</v>
      </c>
      <c r="M118" s="115">
        <v>37.299999999999997</v>
      </c>
      <c r="N118" s="63">
        <v>4</v>
      </c>
      <c r="O118" s="115">
        <v>24.23</v>
      </c>
      <c r="P118" s="63">
        <v>2</v>
      </c>
      <c r="Q118" s="115">
        <v>0.54</v>
      </c>
      <c r="R118" s="63">
        <f t="shared" si="3"/>
        <v>138</v>
      </c>
      <c r="S118" s="115">
        <f t="shared" si="3"/>
        <v>132.94</v>
      </c>
    </row>
    <row r="119" spans="1:19" x14ac:dyDescent="0.25">
      <c r="A119" s="402"/>
      <c r="B119" s="283"/>
      <c r="C119" s="405"/>
      <c r="D119" s="283"/>
      <c r="E119" s="405"/>
      <c r="F119" s="292"/>
      <c r="G119" s="114" t="s">
        <v>105</v>
      </c>
      <c r="H119" s="63">
        <v>1</v>
      </c>
      <c r="I119" s="115">
        <v>0.2</v>
      </c>
      <c r="J119" s="63">
        <v>0</v>
      </c>
      <c r="K119" s="115">
        <v>0</v>
      </c>
      <c r="L119" s="63">
        <v>0</v>
      </c>
      <c r="M119" s="115">
        <v>0</v>
      </c>
      <c r="N119" s="63">
        <v>0</v>
      </c>
      <c r="O119" s="115">
        <v>0</v>
      </c>
      <c r="P119" s="63">
        <v>0</v>
      </c>
      <c r="Q119" s="115">
        <v>0</v>
      </c>
      <c r="R119" s="63">
        <f t="shared" si="3"/>
        <v>1</v>
      </c>
      <c r="S119" s="115">
        <f t="shared" si="3"/>
        <v>0.2</v>
      </c>
    </row>
    <row r="120" spans="1:19" x14ac:dyDescent="0.25">
      <c r="A120" s="402"/>
      <c r="B120" s="283"/>
      <c r="C120" s="405"/>
      <c r="D120" s="283"/>
      <c r="E120" s="405"/>
      <c r="F120" s="292"/>
      <c r="G120" s="114" t="s">
        <v>104</v>
      </c>
      <c r="H120" s="63">
        <v>119</v>
      </c>
      <c r="I120" s="115">
        <v>42.41</v>
      </c>
      <c r="J120" s="63">
        <v>11</v>
      </c>
      <c r="K120" s="115">
        <v>3.85</v>
      </c>
      <c r="L120" s="63">
        <v>3</v>
      </c>
      <c r="M120" s="115">
        <v>3.67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133</v>
      </c>
      <c r="S120" s="115">
        <f t="shared" si="3"/>
        <v>49.93</v>
      </c>
    </row>
    <row r="121" spans="1:19" x14ac:dyDescent="0.25">
      <c r="A121" s="402"/>
      <c r="B121" s="283"/>
      <c r="C121" s="405"/>
      <c r="D121" s="283"/>
      <c r="E121" s="405"/>
      <c r="F121" s="292"/>
      <c r="G121" s="114" t="s">
        <v>103</v>
      </c>
      <c r="H121" s="63">
        <v>233</v>
      </c>
      <c r="I121" s="115">
        <v>102.31</v>
      </c>
      <c r="J121" s="63">
        <v>198</v>
      </c>
      <c r="K121" s="115">
        <v>335.36</v>
      </c>
      <c r="L121" s="63">
        <v>17</v>
      </c>
      <c r="M121" s="115">
        <v>100.63</v>
      </c>
      <c r="N121" s="63">
        <v>35</v>
      </c>
      <c r="O121" s="115">
        <v>563.27</v>
      </c>
      <c r="P121" s="63">
        <v>0</v>
      </c>
      <c r="Q121" s="115">
        <v>0</v>
      </c>
      <c r="R121" s="63">
        <f t="shared" si="3"/>
        <v>483</v>
      </c>
      <c r="S121" s="115">
        <f t="shared" si="3"/>
        <v>1101.57</v>
      </c>
    </row>
    <row r="122" spans="1:19" x14ac:dyDescent="0.25">
      <c r="A122" s="402"/>
      <c r="B122" s="283"/>
      <c r="C122" s="405"/>
      <c r="D122" s="283"/>
      <c r="E122" s="405"/>
      <c r="F122" s="292"/>
      <c r="G122" s="114" t="s">
        <v>102</v>
      </c>
      <c r="H122" s="63">
        <v>9</v>
      </c>
      <c r="I122" s="115">
        <v>1.03</v>
      </c>
      <c r="J122" s="63">
        <v>2</v>
      </c>
      <c r="K122" s="115">
        <v>0.86</v>
      </c>
      <c r="L122" s="63">
        <v>3</v>
      </c>
      <c r="M122" s="115">
        <v>0.48</v>
      </c>
      <c r="N122" s="63">
        <v>1</v>
      </c>
      <c r="O122" s="115">
        <v>3</v>
      </c>
      <c r="P122" s="63">
        <v>1</v>
      </c>
      <c r="Q122" s="115">
        <v>0.06</v>
      </c>
      <c r="R122" s="63">
        <f t="shared" si="3"/>
        <v>16</v>
      </c>
      <c r="S122" s="115">
        <f t="shared" si="3"/>
        <v>5.43</v>
      </c>
    </row>
    <row r="123" spans="1:19" x14ac:dyDescent="0.25">
      <c r="A123" s="402"/>
      <c r="B123" s="283"/>
      <c r="C123" s="405"/>
      <c r="D123" s="283"/>
      <c r="E123" s="405"/>
      <c r="F123" s="292"/>
      <c r="G123" s="114" t="s">
        <v>101</v>
      </c>
      <c r="H123" s="63">
        <v>17</v>
      </c>
      <c r="I123" s="115">
        <v>2.71</v>
      </c>
      <c r="J123" s="63">
        <v>27</v>
      </c>
      <c r="K123" s="115">
        <v>34.86</v>
      </c>
      <c r="L123" s="63">
        <v>96</v>
      </c>
      <c r="M123" s="115">
        <v>651.65</v>
      </c>
      <c r="N123" s="63">
        <v>24</v>
      </c>
      <c r="O123" s="115">
        <v>146.38</v>
      </c>
      <c r="P123" s="63">
        <v>1</v>
      </c>
      <c r="Q123" s="115">
        <v>0.05</v>
      </c>
      <c r="R123" s="63">
        <f t="shared" ref="R123:S154" si="4">+H123+J123+L123+N123+P123</f>
        <v>165</v>
      </c>
      <c r="S123" s="115">
        <f t="shared" si="4"/>
        <v>835.65</v>
      </c>
    </row>
    <row r="124" spans="1:19" x14ac:dyDescent="0.25">
      <c r="A124" s="402"/>
      <c r="B124" s="283"/>
      <c r="C124" s="405"/>
      <c r="D124" s="283"/>
      <c r="E124" s="405"/>
      <c r="F124" s="292"/>
      <c r="G124" s="114" t="s">
        <v>100</v>
      </c>
      <c r="H124" s="63">
        <v>0</v>
      </c>
      <c r="I124" s="115">
        <v>0</v>
      </c>
      <c r="J124" s="63">
        <v>0</v>
      </c>
      <c r="K124" s="115">
        <v>0</v>
      </c>
      <c r="L124" s="63">
        <v>0</v>
      </c>
      <c r="M124" s="115">
        <v>0</v>
      </c>
      <c r="N124" s="63">
        <v>2</v>
      </c>
      <c r="O124" s="115">
        <v>5.22</v>
      </c>
      <c r="P124" s="63">
        <v>0</v>
      </c>
      <c r="Q124" s="115">
        <v>0</v>
      </c>
      <c r="R124" s="63">
        <f t="shared" si="4"/>
        <v>2</v>
      </c>
      <c r="S124" s="115">
        <f t="shared" si="4"/>
        <v>5.22</v>
      </c>
    </row>
    <row r="125" spans="1:19" x14ac:dyDescent="0.25">
      <c r="A125" s="402"/>
      <c r="B125" s="283"/>
      <c r="C125" s="405"/>
      <c r="D125" s="283"/>
      <c r="E125" s="405"/>
      <c r="F125" s="292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3"/>
      <c r="C126" s="405"/>
      <c r="D126" s="283"/>
      <c r="E126" s="405"/>
      <c r="F126" s="292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0</v>
      </c>
      <c r="M126" s="115">
        <v>0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0</v>
      </c>
      <c r="S126" s="115">
        <f t="shared" si="4"/>
        <v>0</v>
      </c>
    </row>
    <row r="127" spans="1:19" x14ac:dyDescent="0.25">
      <c r="A127" s="402"/>
      <c r="B127" s="283"/>
      <c r="C127" s="405"/>
      <c r="D127" s="283"/>
      <c r="E127" s="405"/>
      <c r="F127" s="292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3"/>
      <c r="C128" s="405"/>
      <c r="D128" s="283"/>
      <c r="E128" s="405"/>
      <c r="F128" s="292"/>
      <c r="G128" s="114" t="s">
        <v>20</v>
      </c>
      <c r="H128" s="63">
        <v>50</v>
      </c>
      <c r="I128" s="115">
        <v>23.36</v>
      </c>
      <c r="J128" s="63">
        <v>10</v>
      </c>
      <c r="K128" s="115">
        <v>39.479999999999997</v>
      </c>
      <c r="L128" s="63">
        <v>273</v>
      </c>
      <c r="M128" s="115">
        <v>12203.55</v>
      </c>
      <c r="N128" s="63">
        <v>57</v>
      </c>
      <c r="O128" s="115">
        <v>1344.5</v>
      </c>
      <c r="P128" s="63">
        <v>9</v>
      </c>
      <c r="Q128" s="115">
        <v>2.63</v>
      </c>
      <c r="R128" s="63">
        <f t="shared" si="4"/>
        <v>399</v>
      </c>
      <c r="S128" s="115">
        <f t="shared" si="4"/>
        <v>13613.519999999999</v>
      </c>
    </row>
    <row r="129" spans="1:19" ht="15.75" thickBot="1" x14ac:dyDescent="0.3">
      <c r="A129" s="402"/>
      <c r="B129" s="283"/>
      <c r="C129" s="405"/>
      <c r="D129" s="283"/>
      <c r="E129" s="405"/>
      <c r="F129" s="292"/>
      <c r="G129" s="114" t="s">
        <v>98</v>
      </c>
      <c r="H129" s="63">
        <v>23211</v>
      </c>
      <c r="I129" s="115">
        <v>5031.72</v>
      </c>
      <c r="J129" s="63">
        <v>7273</v>
      </c>
      <c r="K129" s="115">
        <v>1757.57</v>
      </c>
      <c r="L129" s="63">
        <v>850</v>
      </c>
      <c r="M129" s="115">
        <v>716.98</v>
      </c>
      <c r="N129" s="63">
        <v>1341</v>
      </c>
      <c r="O129" s="115">
        <v>757.87</v>
      </c>
      <c r="P129" s="63">
        <v>577</v>
      </c>
      <c r="Q129" s="115">
        <v>316.31</v>
      </c>
      <c r="R129" s="63">
        <f t="shared" si="4"/>
        <v>33252</v>
      </c>
      <c r="S129" s="115">
        <f t="shared" si="4"/>
        <v>8580.4500000000007</v>
      </c>
    </row>
    <row r="130" spans="1:19" ht="15.75" thickTop="1" x14ac:dyDescent="0.25">
      <c r="A130" s="402"/>
      <c r="B130" s="283"/>
      <c r="C130" s="413"/>
      <c r="D130" s="283"/>
      <c r="E130" s="413"/>
      <c r="F130" s="292"/>
      <c r="G130" s="82" t="s">
        <v>97</v>
      </c>
      <c r="H130" s="116">
        <v>27501</v>
      </c>
      <c r="I130" s="117">
        <v>8475.6</v>
      </c>
      <c r="J130" s="116">
        <v>8816</v>
      </c>
      <c r="K130" s="117">
        <v>3781.14</v>
      </c>
      <c r="L130" s="116">
        <v>1543</v>
      </c>
      <c r="M130" s="117">
        <v>19964.2</v>
      </c>
      <c r="N130" s="116">
        <v>1813</v>
      </c>
      <c r="O130" s="117">
        <v>8611.99</v>
      </c>
      <c r="P130" s="116">
        <v>597</v>
      </c>
      <c r="Q130" s="117">
        <v>413.59</v>
      </c>
      <c r="R130" s="116">
        <f t="shared" si="4"/>
        <v>40270</v>
      </c>
      <c r="S130" s="117">
        <f>SUM(S100:S129)</f>
        <v>41246.520000000004</v>
      </c>
    </row>
    <row r="131" spans="1:19" ht="15" customHeight="1" x14ac:dyDescent="0.25">
      <c r="A131" s="402" t="s">
        <v>96</v>
      </c>
      <c r="B131" s="283"/>
      <c r="C131" s="412" t="s">
        <v>95</v>
      </c>
      <c r="D131" s="283"/>
      <c r="E131" s="412" t="s">
        <v>94</v>
      </c>
      <c r="F131" s="292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1</v>
      </c>
      <c r="M131" s="115">
        <v>0.45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1</v>
      </c>
      <c r="S131" s="115">
        <f t="shared" si="4"/>
        <v>0.45</v>
      </c>
    </row>
    <row r="132" spans="1:19" ht="15" customHeight="1" x14ac:dyDescent="0.25">
      <c r="A132" s="402"/>
      <c r="B132" s="283"/>
      <c r="C132" s="405"/>
      <c r="D132" s="283"/>
      <c r="E132" s="405"/>
      <c r="F132" s="292"/>
      <c r="G132" s="114" t="s">
        <v>493</v>
      </c>
      <c r="H132" s="63">
        <v>22</v>
      </c>
      <c r="I132" s="115">
        <v>37.369999999999997</v>
      </c>
      <c r="J132" s="63">
        <v>37</v>
      </c>
      <c r="K132" s="115">
        <v>152.08000000000001</v>
      </c>
      <c r="L132" s="63">
        <v>25</v>
      </c>
      <c r="M132" s="115">
        <v>164.84</v>
      </c>
      <c r="N132" s="63">
        <v>27</v>
      </c>
      <c r="O132" s="115">
        <v>383.39</v>
      </c>
      <c r="P132" s="63">
        <v>2</v>
      </c>
      <c r="Q132" s="115">
        <v>8.5500000000000007</v>
      </c>
      <c r="R132" s="63">
        <f t="shared" si="4"/>
        <v>113</v>
      </c>
      <c r="S132" s="115">
        <f t="shared" si="4"/>
        <v>746.23</v>
      </c>
    </row>
    <row r="133" spans="1:19" ht="15" customHeight="1" x14ac:dyDescent="0.25">
      <c r="A133" s="402"/>
      <c r="B133" s="283"/>
      <c r="C133" s="405"/>
      <c r="D133" s="283"/>
      <c r="E133" s="405"/>
      <c r="F133" s="292"/>
      <c r="G133" s="114" t="s">
        <v>93</v>
      </c>
      <c r="H133" s="63">
        <v>17</v>
      </c>
      <c r="I133" s="115">
        <v>1.56</v>
      </c>
      <c r="J133" s="63">
        <v>21</v>
      </c>
      <c r="K133" s="115">
        <v>103.47</v>
      </c>
      <c r="L133" s="63">
        <v>31</v>
      </c>
      <c r="M133" s="115">
        <v>309.92</v>
      </c>
      <c r="N133" s="63">
        <v>432</v>
      </c>
      <c r="O133" s="115">
        <v>5332.04</v>
      </c>
      <c r="P133" s="63">
        <v>8</v>
      </c>
      <c r="Q133" s="115">
        <v>2.79</v>
      </c>
      <c r="R133" s="63">
        <f t="shared" si="4"/>
        <v>509</v>
      </c>
      <c r="S133" s="115">
        <f t="shared" si="4"/>
        <v>5749.78</v>
      </c>
    </row>
    <row r="134" spans="1:19" ht="15" customHeight="1" x14ac:dyDescent="0.25">
      <c r="A134" s="402"/>
      <c r="B134" s="283"/>
      <c r="C134" s="405"/>
      <c r="D134" s="283"/>
      <c r="E134" s="405"/>
      <c r="F134" s="292"/>
      <c r="G134" s="114" t="s">
        <v>128</v>
      </c>
      <c r="H134" s="63">
        <v>7</v>
      </c>
      <c r="I134" s="115">
        <v>10.19</v>
      </c>
      <c r="J134" s="63">
        <v>14</v>
      </c>
      <c r="K134" s="115">
        <v>81.33</v>
      </c>
      <c r="L134" s="63">
        <v>2</v>
      </c>
      <c r="M134" s="115">
        <v>13.79</v>
      </c>
      <c r="N134" s="63">
        <v>28</v>
      </c>
      <c r="O134" s="115">
        <v>311.25</v>
      </c>
      <c r="P134" s="63">
        <v>5</v>
      </c>
      <c r="Q134" s="115">
        <v>4.49</v>
      </c>
      <c r="R134" s="63">
        <f t="shared" si="4"/>
        <v>56</v>
      </c>
      <c r="S134" s="115">
        <f t="shared" si="4"/>
        <v>421.05</v>
      </c>
    </row>
    <row r="135" spans="1:19" x14ac:dyDescent="0.25">
      <c r="A135" s="402"/>
      <c r="B135" s="283"/>
      <c r="C135" s="405"/>
      <c r="D135" s="283"/>
      <c r="E135" s="405"/>
      <c r="F135" s="292"/>
      <c r="G135" s="114" t="s">
        <v>92</v>
      </c>
      <c r="H135" s="63">
        <v>55</v>
      </c>
      <c r="I135" s="115">
        <v>3.21</v>
      </c>
      <c r="J135" s="63">
        <v>147</v>
      </c>
      <c r="K135" s="115">
        <v>46.53</v>
      </c>
      <c r="L135" s="63">
        <v>43</v>
      </c>
      <c r="M135" s="115">
        <v>64.67</v>
      </c>
      <c r="N135" s="63">
        <v>161</v>
      </c>
      <c r="O135" s="115">
        <v>1604.99</v>
      </c>
      <c r="P135" s="63">
        <v>38</v>
      </c>
      <c r="Q135" s="115">
        <v>7.99</v>
      </c>
      <c r="R135" s="63">
        <f t="shared" si="4"/>
        <v>444</v>
      </c>
      <c r="S135" s="115">
        <f t="shared" si="4"/>
        <v>1727.39</v>
      </c>
    </row>
    <row r="136" spans="1:19" x14ac:dyDescent="0.25">
      <c r="A136" s="402"/>
      <c r="B136" s="283"/>
      <c r="C136" s="405"/>
      <c r="D136" s="283"/>
      <c r="E136" s="405"/>
      <c r="F136" s="292"/>
      <c r="G136" s="114" t="s">
        <v>91</v>
      </c>
      <c r="H136" s="63">
        <v>1822</v>
      </c>
      <c r="I136" s="115">
        <v>550.96</v>
      </c>
      <c r="J136" s="63">
        <v>1496</v>
      </c>
      <c r="K136" s="115">
        <v>3266.9</v>
      </c>
      <c r="L136" s="63">
        <v>60</v>
      </c>
      <c r="M136" s="115">
        <v>74.36</v>
      </c>
      <c r="N136" s="63">
        <v>111</v>
      </c>
      <c r="O136" s="115">
        <v>882.49</v>
      </c>
      <c r="P136" s="63">
        <v>2</v>
      </c>
      <c r="Q136" s="115">
        <v>1.54</v>
      </c>
      <c r="R136" s="63">
        <f t="shared" si="4"/>
        <v>3491</v>
      </c>
      <c r="S136" s="115">
        <f t="shared" si="4"/>
        <v>4776.25</v>
      </c>
    </row>
    <row r="137" spans="1:19" x14ac:dyDescent="0.25">
      <c r="A137" s="402"/>
      <c r="B137" s="283"/>
      <c r="C137" s="405"/>
      <c r="D137" s="283"/>
      <c r="E137" s="405"/>
      <c r="F137" s="292"/>
      <c r="G137" s="114" t="s">
        <v>90</v>
      </c>
      <c r="H137" s="63">
        <v>135</v>
      </c>
      <c r="I137" s="115">
        <v>35.049999999999997</v>
      </c>
      <c r="J137" s="63">
        <v>173</v>
      </c>
      <c r="K137" s="115">
        <v>57.04</v>
      </c>
      <c r="L137" s="63">
        <v>35</v>
      </c>
      <c r="M137" s="115">
        <v>275.14</v>
      </c>
      <c r="N137" s="63">
        <v>269</v>
      </c>
      <c r="O137" s="115">
        <v>2475.6999999999998</v>
      </c>
      <c r="P137" s="63">
        <v>9</v>
      </c>
      <c r="Q137" s="115">
        <v>9.66</v>
      </c>
      <c r="R137" s="63">
        <f t="shared" si="4"/>
        <v>621</v>
      </c>
      <c r="S137" s="115">
        <f t="shared" si="4"/>
        <v>2852.5899999999997</v>
      </c>
    </row>
    <row r="138" spans="1:19" x14ac:dyDescent="0.25">
      <c r="A138" s="402"/>
      <c r="B138" s="283"/>
      <c r="C138" s="405"/>
      <c r="D138" s="283"/>
      <c r="E138" s="405"/>
      <c r="F138" s="292"/>
      <c r="G138" s="114" t="s">
        <v>127</v>
      </c>
      <c r="H138" s="63">
        <v>153</v>
      </c>
      <c r="I138" s="115">
        <v>256.33</v>
      </c>
      <c r="J138" s="63">
        <v>84</v>
      </c>
      <c r="K138" s="115">
        <v>236.1</v>
      </c>
      <c r="L138" s="63">
        <v>57</v>
      </c>
      <c r="M138" s="115">
        <v>702.94</v>
      </c>
      <c r="N138" s="63">
        <v>72</v>
      </c>
      <c r="O138" s="115">
        <v>707.44</v>
      </c>
      <c r="P138" s="63">
        <v>5</v>
      </c>
      <c r="Q138" s="115">
        <v>22.47</v>
      </c>
      <c r="R138" s="63">
        <f t="shared" si="4"/>
        <v>371</v>
      </c>
      <c r="S138" s="115">
        <f t="shared" si="4"/>
        <v>1925.28</v>
      </c>
    </row>
    <row r="139" spans="1:19" x14ac:dyDescent="0.25">
      <c r="A139" s="402"/>
      <c r="B139" s="283"/>
      <c r="C139" s="405"/>
      <c r="D139" s="283"/>
      <c r="E139" s="405"/>
      <c r="F139" s="292"/>
      <c r="G139" s="114" t="s">
        <v>89</v>
      </c>
      <c r="H139" s="63">
        <v>34</v>
      </c>
      <c r="I139" s="115">
        <v>20.34</v>
      </c>
      <c r="J139" s="63">
        <v>107</v>
      </c>
      <c r="K139" s="115">
        <v>357.26</v>
      </c>
      <c r="L139" s="63">
        <v>39</v>
      </c>
      <c r="M139" s="115">
        <v>200.89</v>
      </c>
      <c r="N139" s="63">
        <v>558</v>
      </c>
      <c r="O139" s="115">
        <v>5796.47</v>
      </c>
      <c r="P139" s="63">
        <v>36</v>
      </c>
      <c r="Q139" s="115">
        <v>133.03</v>
      </c>
      <c r="R139" s="63">
        <f t="shared" si="4"/>
        <v>774</v>
      </c>
      <c r="S139" s="115">
        <f t="shared" si="4"/>
        <v>6507.99</v>
      </c>
    </row>
    <row r="140" spans="1:19" x14ac:dyDescent="0.25">
      <c r="A140" s="402"/>
      <c r="B140" s="283"/>
      <c r="C140" s="405"/>
      <c r="D140" s="283"/>
      <c r="E140" s="405"/>
      <c r="F140" s="292"/>
      <c r="G140" s="114" t="s">
        <v>88</v>
      </c>
      <c r="H140" s="63">
        <v>764</v>
      </c>
      <c r="I140" s="115">
        <v>707.73</v>
      </c>
      <c r="J140" s="63">
        <v>178</v>
      </c>
      <c r="K140" s="115">
        <v>90.3</v>
      </c>
      <c r="L140" s="63">
        <v>13</v>
      </c>
      <c r="M140" s="115">
        <v>39.549999999999997</v>
      </c>
      <c r="N140" s="63">
        <v>36</v>
      </c>
      <c r="O140" s="115">
        <v>398.2</v>
      </c>
      <c r="P140" s="63">
        <v>21</v>
      </c>
      <c r="Q140" s="115">
        <v>26.97</v>
      </c>
      <c r="R140" s="63">
        <f t="shared" si="4"/>
        <v>1012</v>
      </c>
      <c r="S140" s="115">
        <f t="shared" si="4"/>
        <v>1262.75</v>
      </c>
    </row>
    <row r="141" spans="1:19" x14ac:dyDescent="0.25">
      <c r="A141" s="402"/>
      <c r="B141" s="283"/>
      <c r="C141" s="405"/>
      <c r="D141" s="283"/>
      <c r="E141" s="405"/>
      <c r="F141" s="292"/>
      <c r="G141" s="114" t="s">
        <v>125</v>
      </c>
      <c r="H141" s="63">
        <v>47</v>
      </c>
      <c r="I141" s="115">
        <v>63.43</v>
      </c>
      <c r="J141" s="63">
        <v>59</v>
      </c>
      <c r="K141" s="115">
        <v>266.35000000000002</v>
      </c>
      <c r="L141" s="63">
        <v>1</v>
      </c>
      <c r="M141" s="115">
        <v>1.93</v>
      </c>
      <c r="N141" s="63">
        <v>45</v>
      </c>
      <c r="O141" s="115">
        <v>699.75</v>
      </c>
      <c r="P141" s="63">
        <v>0</v>
      </c>
      <c r="Q141" s="115">
        <v>0</v>
      </c>
      <c r="R141" s="63">
        <f t="shared" si="4"/>
        <v>152</v>
      </c>
      <c r="S141" s="115">
        <f t="shared" si="4"/>
        <v>1031.46</v>
      </c>
    </row>
    <row r="142" spans="1:19" ht="15.75" thickBot="1" x14ac:dyDescent="0.3">
      <c r="A142" s="402"/>
      <c r="B142" s="283"/>
      <c r="C142" s="405"/>
      <c r="D142" s="283"/>
      <c r="E142" s="405"/>
      <c r="F142" s="292"/>
      <c r="G142" s="114" t="s">
        <v>87</v>
      </c>
      <c r="H142" s="63">
        <v>87</v>
      </c>
      <c r="I142" s="115">
        <v>51.95</v>
      </c>
      <c r="J142" s="63">
        <v>63</v>
      </c>
      <c r="K142" s="115">
        <v>46.34</v>
      </c>
      <c r="L142" s="63">
        <v>15</v>
      </c>
      <c r="M142" s="115">
        <v>21.04</v>
      </c>
      <c r="N142" s="63">
        <v>26</v>
      </c>
      <c r="O142" s="115">
        <v>92.81</v>
      </c>
      <c r="P142" s="63">
        <v>2</v>
      </c>
      <c r="Q142" s="115">
        <v>5.21</v>
      </c>
      <c r="R142" s="63">
        <f t="shared" si="4"/>
        <v>193</v>
      </c>
      <c r="S142" s="115">
        <f t="shared" si="4"/>
        <v>217.35000000000002</v>
      </c>
    </row>
    <row r="143" spans="1:19" ht="15.75" thickTop="1" x14ac:dyDescent="0.25">
      <c r="A143" s="402"/>
      <c r="B143" s="283"/>
      <c r="C143" s="405"/>
      <c r="D143" s="283"/>
      <c r="E143" s="413"/>
      <c r="F143" s="292"/>
      <c r="G143" s="82" t="s">
        <v>86</v>
      </c>
      <c r="H143" s="116">
        <v>2993</v>
      </c>
      <c r="I143" s="117">
        <v>1738.1200000000001</v>
      </c>
      <c r="J143" s="116">
        <v>2188</v>
      </c>
      <c r="K143" s="117">
        <v>4703.7</v>
      </c>
      <c r="L143" s="116">
        <v>301</v>
      </c>
      <c r="M143" s="117">
        <v>1869.52</v>
      </c>
      <c r="N143" s="116">
        <v>1623</v>
      </c>
      <c r="O143" s="117">
        <v>18684.530000000002</v>
      </c>
      <c r="P143" s="116">
        <v>119</v>
      </c>
      <c r="Q143" s="117">
        <v>222.70000000000002</v>
      </c>
      <c r="R143" s="116">
        <f t="shared" si="4"/>
        <v>7224</v>
      </c>
      <c r="S143" s="117">
        <f>SUM(S131:S142)</f>
        <v>27218.57</v>
      </c>
    </row>
    <row r="144" spans="1:19" ht="15" customHeight="1" x14ac:dyDescent="0.25">
      <c r="A144" s="402"/>
      <c r="B144" s="283"/>
      <c r="C144" s="405"/>
      <c r="D144" s="283"/>
      <c r="E144" s="412" t="s">
        <v>85</v>
      </c>
      <c r="F144" s="292"/>
      <c r="G144" s="114" t="s">
        <v>84</v>
      </c>
      <c r="H144" s="63">
        <v>2</v>
      </c>
      <c r="I144" s="115">
        <v>7.0000000000000007E-2</v>
      </c>
      <c r="J144" s="63">
        <v>0</v>
      </c>
      <c r="K144" s="115">
        <v>0</v>
      </c>
      <c r="L144" s="63">
        <v>26</v>
      </c>
      <c r="M144" s="115">
        <v>685.01</v>
      </c>
      <c r="N144" s="63">
        <v>2</v>
      </c>
      <c r="O144" s="115">
        <v>0.24</v>
      </c>
      <c r="P144" s="63">
        <v>2</v>
      </c>
      <c r="Q144" s="115">
        <v>1.4</v>
      </c>
      <c r="R144" s="63">
        <f t="shared" si="4"/>
        <v>32</v>
      </c>
      <c r="S144" s="115">
        <f t="shared" si="4"/>
        <v>686.72</v>
      </c>
    </row>
    <row r="145" spans="1:19" x14ac:dyDescent="0.25">
      <c r="A145" s="402"/>
      <c r="B145" s="283"/>
      <c r="C145" s="405"/>
      <c r="D145" s="283"/>
      <c r="E145" s="405"/>
      <c r="F145" s="292"/>
      <c r="G145" s="114" t="s">
        <v>83</v>
      </c>
      <c r="H145" s="63">
        <v>3</v>
      </c>
      <c r="I145" s="115">
        <v>2.33</v>
      </c>
      <c r="J145" s="63">
        <v>0</v>
      </c>
      <c r="K145" s="115">
        <v>0</v>
      </c>
      <c r="L145" s="63">
        <v>7</v>
      </c>
      <c r="M145" s="115">
        <v>161.77000000000001</v>
      </c>
      <c r="N145" s="63">
        <v>27</v>
      </c>
      <c r="O145" s="115">
        <v>1112.1600000000001</v>
      </c>
      <c r="P145" s="63">
        <v>0</v>
      </c>
      <c r="Q145" s="115">
        <v>0</v>
      </c>
      <c r="R145" s="63">
        <f t="shared" si="4"/>
        <v>37</v>
      </c>
      <c r="S145" s="115">
        <f t="shared" si="4"/>
        <v>1276.2600000000002</v>
      </c>
    </row>
    <row r="146" spans="1:19" x14ac:dyDescent="0.25">
      <c r="A146" s="402"/>
      <c r="B146" s="283"/>
      <c r="C146" s="405"/>
      <c r="D146" s="283"/>
      <c r="E146" s="405"/>
      <c r="F146" s="292"/>
      <c r="G146" s="114" t="s">
        <v>82</v>
      </c>
      <c r="H146" s="63">
        <v>27</v>
      </c>
      <c r="I146" s="115">
        <v>17.420000000000002</v>
      </c>
      <c r="J146" s="63">
        <v>28</v>
      </c>
      <c r="K146" s="115">
        <v>32.67</v>
      </c>
      <c r="L146" s="63">
        <v>51</v>
      </c>
      <c r="M146" s="115">
        <v>555.73</v>
      </c>
      <c r="N146" s="63">
        <v>293</v>
      </c>
      <c r="O146" s="115">
        <v>5604.36</v>
      </c>
      <c r="P146" s="63">
        <v>1</v>
      </c>
      <c r="Q146" s="115">
        <v>0.97</v>
      </c>
      <c r="R146" s="63">
        <f t="shared" si="4"/>
        <v>400</v>
      </c>
      <c r="S146" s="115">
        <f t="shared" si="4"/>
        <v>6211.15</v>
      </c>
    </row>
    <row r="147" spans="1:19" x14ac:dyDescent="0.25">
      <c r="A147" s="402"/>
      <c r="B147" s="283"/>
      <c r="C147" s="405"/>
      <c r="D147" s="283"/>
      <c r="E147" s="405"/>
      <c r="F147" s="292"/>
      <c r="G147" s="114" t="s">
        <v>81</v>
      </c>
      <c r="H147" s="63">
        <v>0</v>
      </c>
      <c r="I147" s="115">
        <v>0</v>
      </c>
      <c r="J147" s="63">
        <v>0</v>
      </c>
      <c r="K147" s="115">
        <v>0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0</v>
      </c>
      <c r="S147" s="115">
        <f t="shared" si="4"/>
        <v>0</v>
      </c>
    </row>
    <row r="148" spans="1:19" x14ac:dyDescent="0.25">
      <c r="A148" s="402"/>
      <c r="B148" s="283"/>
      <c r="C148" s="405"/>
      <c r="D148" s="283"/>
      <c r="E148" s="405"/>
      <c r="F148" s="292"/>
      <c r="G148" s="114" t="s">
        <v>80</v>
      </c>
      <c r="H148" s="63">
        <v>0</v>
      </c>
      <c r="I148" s="115">
        <v>0</v>
      </c>
      <c r="J148" s="63">
        <v>1</v>
      </c>
      <c r="K148" s="115">
        <v>0.05</v>
      </c>
      <c r="L148" s="63">
        <v>0</v>
      </c>
      <c r="M148" s="115">
        <v>0</v>
      </c>
      <c r="N148" s="63">
        <v>3</v>
      </c>
      <c r="O148" s="115">
        <v>68.03</v>
      </c>
      <c r="P148" s="63">
        <v>0</v>
      </c>
      <c r="Q148" s="115">
        <v>0</v>
      </c>
      <c r="R148" s="63">
        <f t="shared" si="4"/>
        <v>4</v>
      </c>
      <c r="S148" s="115">
        <f t="shared" si="4"/>
        <v>68.08</v>
      </c>
    </row>
    <row r="149" spans="1:19" ht="15.75" thickBot="1" x14ac:dyDescent="0.3">
      <c r="A149" s="402"/>
      <c r="B149" s="283"/>
      <c r="C149" s="405"/>
      <c r="D149" s="283"/>
      <c r="E149" s="405"/>
      <c r="F149" s="292"/>
      <c r="G149" s="114" t="s">
        <v>79</v>
      </c>
      <c r="H149" s="63">
        <v>16</v>
      </c>
      <c r="I149" s="115">
        <v>4.04</v>
      </c>
      <c r="J149" s="63">
        <v>10</v>
      </c>
      <c r="K149" s="115">
        <v>5.29</v>
      </c>
      <c r="L149" s="63">
        <v>1</v>
      </c>
      <c r="M149" s="115">
        <v>0.79</v>
      </c>
      <c r="N149" s="63">
        <v>39</v>
      </c>
      <c r="O149" s="115">
        <v>337.84</v>
      </c>
      <c r="P149" s="63">
        <v>5</v>
      </c>
      <c r="Q149" s="115">
        <v>3.01</v>
      </c>
      <c r="R149" s="63">
        <f t="shared" si="4"/>
        <v>71</v>
      </c>
      <c r="S149" s="115">
        <f t="shared" si="4"/>
        <v>350.96999999999997</v>
      </c>
    </row>
    <row r="150" spans="1:19" ht="15.75" thickTop="1" x14ac:dyDescent="0.25">
      <c r="A150" s="402"/>
      <c r="B150" s="283"/>
      <c r="C150" s="405"/>
      <c r="D150" s="283"/>
      <c r="E150" s="413"/>
      <c r="F150" s="292"/>
      <c r="G150" s="82" t="s">
        <v>78</v>
      </c>
      <c r="H150" s="116">
        <v>47</v>
      </c>
      <c r="I150" s="117">
        <v>23.86</v>
      </c>
      <c r="J150" s="116">
        <v>39</v>
      </c>
      <c r="K150" s="117">
        <v>38.01</v>
      </c>
      <c r="L150" s="116">
        <v>83</v>
      </c>
      <c r="M150" s="117">
        <v>1403.3</v>
      </c>
      <c r="N150" s="116">
        <v>345</v>
      </c>
      <c r="O150" s="117">
        <v>7122.63</v>
      </c>
      <c r="P150" s="116">
        <v>8</v>
      </c>
      <c r="Q150" s="117">
        <v>5.38</v>
      </c>
      <c r="R150" s="116">
        <f t="shared" si="4"/>
        <v>522</v>
      </c>
      <c r="S150" s="117">
        <f>SUM(S144:S149)</f>
        <v>8593.18</v>
      </c>
    </row>
    <row r="151" spans="1:19" ht="15.75" thickBot="1" x14ac:dyDescent="0.3">
      <c r="A151" s="402"/>
      <c r="B151" s="283"/>
      <c r="C151" s="405"/>
      <c r="D151" s="283"/>
      <c r="E151" s="412" t="s">
        <v>77</v>
      </c>
      <c r="F151" s="292"/>
      <c r="G151" s="114" t="s">
        <v>76</v>
      </c>
      <c r="H151" s="63">
        <v>13372</v>
      </c>
      <c r="I151" s="115">
        <v>25183.67</v>
      </c>
      <c r="J151" s="63">
        <v>4289</v>
      </c>
      <c r="K151" s="115">
        <v>9011.92</v>
      </c>
      <c r="L151" s="63">
        <v>1369</v>
      </c>
      <c r="M151" s="115">
        <v>6571.94</v>
      </c>
      <c r="N151" s="63">
        <v>2234</v>
      </c>
      <c r="O151" s="115">
        <v>21931.67</v>
      </c>
      <c r="P151" s="63">
        <v>395</v>
      </c>
      <c r="Q151" s="115">
        <v>529.6</v>
      </c>
      <c r="R151" s="63">
        <f t="shared" si="4"/>
        <v>21659</v>
      </c>
      <c r="S151" s="115">
        <f>+I151+K151+M151+O151+Q151</f>
        <v>63228.799999999996</v>
      </c>
    </row>
    <row r="152" spans="1:19" ht="15.75" thickTop="1" x14ac:dyDescent="0.25">
      <c r="A152" s="402"/>
      <c r="B152" s="283"/>
      <c r="C152" s="405"/>
      <c r="D152" s="283"/>
      <c r="E152" s="405"/>
      <c r="F152" s="292"/>
      <c r="G152" s="82" t="s">
        <v>508</v>
      </c>
      <c r="H152" s="116">
        <v>13372</v>
      </c>
      <c r="I152" s="117">
        <v>25183.67</v>
      </c>
      <c r="J152" s="116">
        <v>4289</v>
      </c>
      <c r="K152" s="117">
        <v>9011.92</v>
      </c>
      <c r="L152" s="116">
        <v>1369</v>
      </c>
      <c r="M152" s="117">
        <v>6571.94</v>
      </c>
      <c r="N152" s="116">
        <v>2234</v>
      </c>
      <c r="O152" s="117">
        <v>21931.67</v>
      </c>
      <c r="P152" s="116">
        <v>395</v>
      </c>
      <c r="Q152" s="117">
        <v>529.6</v>
      </c>
      <c r="R152" s="116">
        <f t="shared" si="4"/>
        <v>21659</v>
      </c>
      <c r="S152" s="117">
        <f>SUM(S151)</f>
        <v>63228.799999999996</v>
      </c>
    </row>
    <row r="153" spans="1:19" x14ac:dyDescent="0.25">
      <c r="A153" s="402"/>
      <c r="B153" s="283"/>
      <c r="C153" s="405"/>
      <c r="D153" s="283"/>
      <c r="E153" s="412" t="s">
        <v>74</v>
      </c>
      <c r="F153" s="292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3"/>
      <c r="C154" s="405"/>
      <c r="D154" s="283"/>
      <c r="E154" s="405"/>
      <c r="F154" s="292"/>
      <c r="G154" s="114" t="s">
        <v>72</v>
      </c>
      <c r="H154" s="63">
        <v>1</v>
      </c>
      <c r="I154" s="115">
        <v>7.0000000000000007E-2</v>
      </c>
      <c r="J154" s="63">
        <v>0</v>
      </c>
      <c r="K154" s="115">
        <v>0</v>
      </c>
      <c r="L154" s="63">
        <v>1</v>
      </c>
      <c r="M154" s="115">
        <v>1.04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2</v>
      </c>
      <c r="S154" s="115">
        <f>+I154+K154+M154+O154+Q154</f>
        <v>1.1100000000000001</v>
      </c>
    </row>
    <row r="155" spans="1:19" x14ac:dyDescent="0.25">
      <c r="A155" s="402"/>
      <c r="B155" s="283"/>
      <c r="C155" s="405"/>
      <c r="D155" s="283"/>
      <c r="E155" s="405"/>
      <c r="F155" s="292"/>
      <c r="G155" s="114" t="s">
        <v>71</v>
      </c>
      <c r="H155" s="63">
        <v>66</v>
      </c>
      <c r="I155" s="115">
        <v>81.92</v>
      </c>
      <c r="J155" s="63">
        <v>40</v>
      </c>
      <c r="K155" s="115">
        <v>45</v>
      </c>
      <c r="L155" s="63">
        <v>29</v>
      </c>
      <c r="M155" s="115">
        <v>97.98</v>
      </c>
      <c r="N155" s="63">
        <v>73</v>
      </c>
      <c r="O155" s="115">
        <v>186.48</v>
      </c>
      <c r="P155" s="63">
        <v>5</v>
      </c>
      <c r="Q155" s="115">
        <v>5.73</v>
      </c>
      <c r="R155" s="63">
        <f t="shared" ref="R155:S186" si="5">+H155+J155+L155+N155+P155</f>
        <v>213</v>
      </c>
      <c r="S155" s="115">
        <f>+I155+K155+M155+O155+Q155</f>
        <v>417.11</v>
      </c>
    </row>
    <row r="156" spans="1:19" ht="15.75" thickBot="1" x14ac:dyDescent="0.3">
      <c r="A156" s="402"/>
      <c r="B156" s="283"/>
      <c r="C156" s="405"/>
      <c r="D156" s="283"/>
      <c r="E156" s="405"/>
      <c r="F156" s="292"/>
      <c r="G156" s="114" t="s">
        <v>70</v>
      </c>
      <c r="H156" s="63">
        <v>1</v>
      </c>
      <c r="I156" s="115">
        <v>0.06</v>
      </c>
      <c r="J156" s="63">
        <v>0</v>
      </c>
      <c r="K156" s="115">
        <v>0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1</v>
      </c>
      <c r="S156" s="115">
        <f>+I156+K156+M156+O156+Q156</f>
        <v>0.06</v>
      </c>
    </row>
    <row r="157" spans="1:19" ht="16.5" thickTop="1" thickBot="1" x14ac:dyDescent="0.3">
      <c r="A157" s="402"/>
      <c r="B157" s="283"/>
      <c r="C157" s="405"/>
      <c r="D157" s="283"/>
      <c r="E157" s="407"/>
      <c r="F157" s="292"/>
      <c r="G157" s="82" t="s">
        <v>69</v>
      </c>
      <c r="H157" s="116">
        <v>68</v>
      </c>
      <c r="I157" s="117">
        <v>82.05</v>
      </c>
      <c r="J157" s="116">
        <v>40</v>
      </c>
      <c r="K157" s="117">
        <v>45</v>
      </c>
      <c r="L157" s="116">
        <v>30</v>
      </c>
      <c r="M157" s="117">
        <v>99.02</v>
      </c>
      <c r="N157" s="116">
        <v>73</v>
      </c>
      <c r="O157" s="117">
        <v>186.48</v>
      </c>
      <c r="P157" s="116">
        <v>5</v>
      </c>
      <c r="Q157" s="117">
        <v>5.73</v>
      </c>
      <c r="R157" s="116">
        <f t="shared" si="5"/>
        <v>216</v>
      </c>
      <c r="S157" s="117">
        <f>SUM(S153:S156)</f>
        <v>418.28000000000003</v>
      </c>
    </row>
    <row r="158" spans="1:19" ht="15" customHeight="1" thickTop="1" thickBot="1" x14ac:dyDescent="0.3">
      <c r="A158" s="402"/>
      <c r="B158" s="283"/>
      <c r="C158" s="406"/>
      <c r="D158" s="283"/>
      <c r="E158" s="408" t="s">
        <v>68</v>
      </c>
      <c r="F158" s="408"/>
      <c r="G158" s="408"/>
      <c r="H158" s="118">
        <v>42858</v>
      </c>
      <c r="I158" s="117">
        <v>120175.16</v>
      </c>
      <c r="J158" s="118">
        <v>17960</v>
      </c>
      <c r="K158" s="117">
        <v>128750.68</v>
      </c>
      <c r="L158" s="118">
        <v>5498</v>
      </c>
      <c r="M158" s="117">
        <v>121957.11</v>
      </c>
      <c r="N158" s="118">
        <v>14094</v>
      </c>
      <c r="O158" s="117">
        <v>610604.07999999996</v>
      </c>
      <c r="P158" s="118">
        <v>1997</v>
      </c>
      <c r="Q158" s="117">
        <v>11651.75</v>
      </c>
      <c r="R158" s="118">
        <f t="shared" si="5"/>
        <v>82407</v>
      </c>
      <c r="S158" s="117">
        <f>+S157+S152+S150+S143+S130+S99+S91+S89</f>
        <v>993138.78</v>
      </c>
    </row>
    <row r="159" spans="1:19" ht="15" customHeight="1" thickTop="1" thickBot="1" x14ac:dyDescent="0.3">
      <c r="A159" s="403"/>
      <c r="B159" s="283"/>
      <c r="C159" s="409" t="s">
        <v>67</v>
      </c>
      <c r="D159" s="409"/>
      <c r="E159" s="409"/>
      <c r="F159" s="409"/>
      <c r="G159" s="409"/>
      <c r="H159" s="119">
        <v>48183</v>
      </c>
      <c r="I159" s="120">
        <v>455782.19</v>
      </c>
      <c r="J159" s="119">
        <v>19242</v>
      </c>
      <c r="K159" s="120">
        <v>322400.88</v>
      </c>
      <c r="L159" s="119">
        <v>6297</v>
      </c>
      <c r="M159" s="120">
        <v>299106.45</v>
      </c>
      <c r="N159" s="119">
        <v>17561</v>
      </c>
      <c r="O159" s="120">
        <v>1855617.54</v>
      </c>
      <c r="P159" s="119">
        <v>2619</v>
      </c>
      <c r="Q159" s="120">
        <v>48925.4</v>
      </c>
      <c r="R159" s="119">
        <f t="shared" si="5"/>
        <v>93902</v>
      </c>
      <c r="S159" s="120">
        <f>+S158+S78</f>
        <v>2981832.46</v>
      </c>
    </row>
    <row r="160" spans="1:19" ht="15" customHeight="1" thickTop="1" x14ac:dyDescent="0.25">
      <c r="A160" s="401" t="s">
        <v>51</v>
      </c>
      <c r="B160" s="283"/>
      <c r="C160" s="404" t="s">
        <v>50</v>
      </c>
      <c r="D160" s="283"/>
      <c r="E160" s="404" t="s">
        <v>66</v>
      </c>
      <c r="F160" s="292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3"/>
      <c r="C161" s="405"/>
      <c r="D161" s="283"/>
      <c r="E161" s="405"/>
      <c r="F161" s="292"/>
      <c r="G161" s="114" t="s">
        <v>64</v>
      </c>
      <c r="H161" s="63">
        <v>0</v>
      </c>
      <c r="I161" s="115">
        <v>0</v>
      </c>
      <c r="J161" s="63">
        <v>0</v>
      </c>
      <c r="K161" s="115">
        <v>0</v>
      </c>
      <c r="L161" s="63">
        <v>0</v>
      </c>
      <c r="M161" s="115">
        <v>0</v>
      </c>
      <c r="N161" s="63">
        <v>0</v>
      </c>
      <c r="O161" s="115">
        <v>0</v>
      </c>
      <c r="P161" s="63">
        <v>0</v>
      </c>
      <c r="Q161" s="115">
        <v>0</v>
      </c>
      <c r="R161" s="63">
        <f t="shared" si="5"/>
        <v>0</v>
      </c>
      <c r="S161" s="115">
        <f t="shared" si="5"/>
        <v>0</v>
      </c>
    </row>
    <row r="162" spans="1:19" x14ac:dyDescent="0.25">
      <c r="A162" s="402"/>
      <c r="B162" s="283"/>
      <c r="C162" s="405"/>
      <c r="D162" s="283"/>
      <c r="E162" s="405"/>
      <c r="F162" s="292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2</v>
      </c>
      <c r="O162" s="115">
        <v>46.1</v>
      </c>
      <c r="P162" s="63">
        <v>0</v>
      </c>
      <c r="Q162" s="115">
        <v>0</v>
      </c>
      <c r="R162" s="63">
        <f t="shared" si="5"/>
        <v>2</v>
      </c>
      <c r="S162" s="115">
        <f t="shared" si="5"/>
        <v>46.1</v>
      </c>
    </row>
    <row r="163" spans="1:19" x14ac:dyDescent="0.25">
      <c r="A163" s="402"/>
      <c r="B163" s="283"/>
      <c r="C163" s="405"/>
      <c r="D163" s="283"/>
      <c r="E163" s="405"/>
      <c r="F163" s="292"/>
      <c r="G163" s="114" t="s">
        <v>62</v>
      </c>
      <c r="H163" s="63">
        <v>8</v>
      </c>
      <c r="I163" s="115">
        <v>24.05</v>
      </c>
      <c r="J163" s="63">
        <v>20</v>
      </c>
      <c r="K163" s="115">
        <v>298.69</v>
      </c>
      <c r="L163" s="63">
        <v>0</v>
      </c>
      <c r="M163" s="115">
        <v>0</v>
      </c>
      <c r="N163" s="63">
        <v>57</v>
      </c>
      <c r="O163" s="115">
        <v>1782.88</v>
      </c>
      <c r="P163" s="63">
        <v>1</v>
      </c>
      <c r="Q163" s="115">
        <v>1.85</v>
      </c>
      <c r="R163" s="63">
        <f t="shared" si="5"/>
        <v>86</v>
      </c>
      <c r="S163" s="115">
        <f t="shared" si="5"/>
        <v>2107.4699999999998</v>
      </c>
    </row>
    <row r="164" spans="1:19" x14ac:dyDescent="0.25">
      <c r="A164" s="402"/>
      <c r="B164" s="283"/>
      <c r="C164" s="405"/>
      <c r="D164" s="283"/>
      <c r="E164" s="405"/>
      <c r="F164" s="292"/>
      <c r="G164" s="114" t="s">
        <v>61</v>
      </c>
      <c r="H164" s="63">
        <v>12</v>
      </c>
      <c r="I164" s="115">
        <v>41.42</v>
      </c>
      <c r="J164" s="63">
        <v>23</v>
      </c>
      <c r="K164" s="115">
        <v>183.27</v>
      </c>
      <c r="L164" s="63">
        <v>0</v>
      </c>
      <c r="M164" s="115">
        <v>0</v>
      </c>
      <c r="N164" s="63">
        <v>1</v>
      </c>
      <c r="O164" s="115">
        <v>1.84</v>
      </c>
      <c r="P164" s="63">
        <v>0</v>
      </c>
      <c r="Q164" s="115">
        <v>0</v>
      </c>
      <c r="R164" s="63">
        <f t="shared" si="5"/>
        <v>36</v>
      </c>
      <c r="S164" s="115">
        <f t="shared" si="5"/>
        <v>226.53</v>
      </c>
    </row>
    <row r="165" spans="1:19" x14ac:dyDescent="0.25">
      <c r="A165" s="402"/>
      <c r="B165" s="283"/>
      <c r="C165" s="405"/>
      <c r="D165" s="283"/>
      <c r="E165" s="405"/>
      <c r="F165" s="292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3"/>
      <c r="C166" s="405"/>
      <c r="D166" s="283"/>
      <c r="E166" s="405"/>
      <c r="F166" s="292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3"/>
      <c r="C167" s="405"/>
      <c r="D167" s="283"/>
      <c r="E167" s="405"/>
      <c r="F167" s="292"/>
      <c r="G167" s="114" t="s">
        <v>58</v>
      </c>
      <c r="H167" s="63">
        <v>3</v>
      </c>
      <c r="I167" s="115">
        <v>44.53</v>
      </c>
      <c r="J167" s="63">
        <v>15</v>
      </c>
      <c r="K167" s="115">
        <v>164.72</v>
      </c>
      <c r="L167" s="63">
        <v>74</v>
      </c>
      <c r="M167" s="115">
        <v>1117.06</v>
      </c>
      <c r="N167" s="63">
        <v>130</v>
      </c>
      <c r="O167" s="115">
        <v>3565.63</v>
      </c>
      <c r="P167" s="63">
        <v>47</v>
      </c>
      <c r="Q167" s="115">
        <v>721.62</v>
      </c>
      <c r="R167" s="63">
        <f t="shared" si="5"/>
        <v>269</v>
      </c>
      <c r="S167" s="115">
        <f t="shared" si="5"/>
        <v>5613.56</v>
      </c>
    </row>
    <row r="168" spans="1:19" x14ac:dyDescent="0.25">
      <c r="A168" s="402"/>
      <c r="B168" s="283"/>
      <c r="C168" s="405"/>
      <c r="D168" s="283"/>
      <c r="E168" s="405"/>
      <c r="F168" s="292"/>
      <c r="G168" s="114" t="s">
        <v>57</v>
      </c>
      <c r="H168" s="63">
        <v>89</v>
      </c>
      <c r="I168" s="115">
        <v>626.19000000000005</v>
      </c>
      <c r="J168" s="63">
        <v>102</v>
      </c>
      <c r="K168" s="115">
        <v>3095.28</v>
      </c>
      <c r="L168" s="63">
        <v>70</v>
      </c>
      <c r="M168" s="115">
        <v>1398.48</v>
      </c>
      <c r="N168" s="63">
        <v>631</v>
      </c>
      <c r="O168" s="115">
        <v>17659.740000000002</v>
      </c>
      <c r="P168" s="63">
        <v>40</v>
      </c>
      <c r="Q168" s="115">
        <v>649.04</v>
      </c>
      <c r="R168" s="63">
        <f t="shared" si="5"/>
        <v>932</v>
      </c>
      <c r="S168" s="115">
        <f t="shared" si="5"/>
        <v>23428.730000000003</v>
      </c>
    </row>
    <row r="169" spans="1:19" x14ac:dyDescent="0.25">
      <c r="A169" s="402"/>
      <c r="B169" s="283"/>
      <c r="C169" s="405"/>
      <c r="D169" s="283"/>
      <c r="E169" s="405"/>
      <c r="F169" s="292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0</v>
      </c>
      <c r="O169" s="115">
        <v>0</v>
      </c>
      <c r="P169" s="63">
        <v>0</v>
      </c>
      <c r="Q169" s="115">
        <v>0</v>
      </c>
      <c r="R169" s="63">
        <f t="shared" si="5"/>
        <v>0</v>
      </c>
      <c r="S169" s="115">
        <f t="shared" si="5"/>
        <v>0</v>
      </c>
    </row>
    <row r="170" spans="1:19" x14ac:dyDescent="0.25">
      <c r="A170" s="402"/>
      <c r="B170" s="283"/>
      <c r="C170" s="405"/>
      <c r="D170" s="283"/>
      <c r="E170" s="405"/>
      <c r="F170" s="292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3"/>
      <c r="C171" s="405"/>
      <c r="D171" s="283"/>
      <c r="E171" s="405"/>
      <c r="F171" s="292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3"/>
      <c r="C172" s="405"/>
      <c r="D172" s="283"/>
      <c r="E172" s="405"/>
      <c r="F172" s="292"/>
      <c r="G172" s="114" t="s">
        <v>54</v>
      </c>
      <c r="H172" s="63">
        <v>146</v>
      </c>
      <c r="I172" s="115">
        <v>724.39</v>
      </c>
      <c r="J172" s="63">
        <v>68</v>
      </c>
      <c r="K172" s="115">
        <v>256.45</v>
      </c>
      <c r="L172" s="63">
        <v>17</v>
      </c>
      <c r="M172" s="115">
        <v>40.020000000000003</v>
      </c>
      <c r="N172" s="63">
        <v>12</v>
      </c>
      <c r="O172" s="115">
        <v>48.2</v>
      </c>
      <c r="P172" s="63">
        <v>0</v>
      </c>
      <c r="Q172" s="115">
        <v>0</v>
      </c>
      <c r="R172" s="63">
        <f t="shared" si="5"/>
        <v>243</v>
      </c>
      <c r="S172" s="115">
        <f t="shared" si="5"/>
        <v>1069.06</v>
      </c>
    </row>
    <row r="173" spans="1:19" ht="15.75" thickBot="1" x14ac:dyDescent="0.3">
      <c r="A173" s="402"/>
      <c r="B173" s="283"/>
      <c r="C173" s="405"/>
      <c r="D173" s="283"/>
      <c r="E173" s="405"/>
      <c r="F173" s="292"/>
      <c r="G173" s="114" t="s">
        <v>53</v>
      </c>
      <c r="H173" s="63">
        <v>90</v>
      </c>
      <c r="I173" s="115">
        <v>421.93</v>
      </c>
      <c r="J173" s="63">
        <v>88</v>
      </c>
      <c r="K173" s="115">
        <v>669.44</v>
      </c>
      <c r="L173" s="63">
        <v>18</v>
      </c>
      <c r="M173" s="115">
        <v>76.260000000000005</v>
      </c>
      <c r="N173" s="63">
        <v>4</v>
      </c>
      <c r="O173" s="115">
        <v>134.31</v>
      </c>
      <c r="P173" s="63">
        <v>0</v>
      </c>
      <c r="Q173" s="115">
        <v>0</v>
      </c>
      <c r="R173" s="63">
        <f t="shared" si="5"/>
        <v>200</v>
      </c>
      <c r="S173" s="115">
        <f t="shared" si="5"/>
        <v>1301.94</v>
      </c>
    </row>
    <row r="174" spans="1:19" ht="15.75" thickTop="1" x14ac:dyDescent="0.25">
      <c r="A174" s="402"/>
      <c r="B174" s="283"/>
      <c r="C174" s="405"/>
      <c r="D174" s="283"/>
      <c r="E174" s="413"/>
      <c r="F174" s="292"/>
      <c r="G174" s="82" t="s">
        <v>52</v>
      </c>
      <c r="H174" s="116">
        <v>208</v>
      </c>
      <c r="I174" s="117">
        <v>1882.51</v>
      </c>
      <c r="J174" s="116">
        <v>225</v>
      </c>
      <c r="K174" s="117">
        <v>4667.8500000000004</v>
      </c>
      <c r="L174" s="116">
        <v>131</v>
      </c>
      <c r="M174" s="117">
        <v>2631.82</v>
      </c>
      <c r="N174" s="116">
        <v>752</v>
      </c>
      <c r="O174" s="117">
        <v>23238.7</v>
      </c>
      <c r="P174" s="116">
        <v>80</v>
      </c>
      <c r="Q174" s="117">
        <v>1372.51</v>
      </c>
      <c r="R174" s="116">
        <f t="shared" si="5"/>
        <v>1396</v>
      </c>
      <c r="S174" s="117">
        <f>SUM(S160:S173)</f>
        <v>33793.390000000007</v>
      </c>
    </row>
    <row r="175" spans="1:19" ht="15" customHeight="1" x14ac:dyDescent="0.25">
      <c r="A175" s="402"/>
      <c r="B175" s="283"/>
      <c r="C175" s="405"/>
      <c r="D175" s="283"/>
      <c r="E175" s="412" t="s">
        <v>49</v>
      </c>
      <c r="F175" s="292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3"/>
      <c r="C176" s="405"/>
      <c r="D176" s="283"/>
      <c r="E176" s="405"/>
      <c r="F176" s="292"/>
      <c r="G176" s="114" t="s">
        <v>47</v>
      </c>
      <c r="H176" s="63">
        <v>0</v>
      </c>
      <c r="I176" s="115">
        <v>0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0</v>
      </c>
      <c r="S176" s="115">
        <f>+I176+K176+M176+O176+Q176</f>
        <v>0</v>
      </c>
    </row>
    <row r="177" spans="1:19" ht="15.75" thickBot="1" x14ac:dyDescent="0.3">
      <c r="A177" s="402"/>
      <c r="B177" s="283"/>
      <c r="C177" s="405"/>
      <c r="D177" s="283"/>
      <c r="E177" s="405"/>
      <c r="F177" s="292"/>
      <c r="G177" s="114" t="s">
        <v>46</v>
      </c>
      <c r="H177" s="63">
        <v>0</v>
      </c>
      <c r="I177" s="115">
        <v>0</v>
      </c>
      <c r="J177" s="63">
        <v>0</v>
      </c>
      <c r="K177" s="115">
        <v>0</v>
      </c>
      <c r="L177" s="63">
        <v>0</v>
      </c>
      <c r="M177" s="115">
        <v>0</v>
      </c>
      <c r="N177" s="63">
        <v>0</v>
      </c>
      <c r="O177" s="115">
        <v>0</v>
      </c>
      <c r="P177" s="63">
        <v>0</v>
      </c>
      <c r="Q177" s="115">
        <v>0</v>
      </c>
      <c r="R177" s="63">
        <f t="shared" si="5"/>
        <v>0</v>
      </c>
      <c r="S177" s="115">
        <f>+I177+K177+M177+O177+Q177</f>
        <v>0</v>
      </c>
    </row>
    <row r="178" spans="1:19" ht="16.5" thickTop="1" thickBot="1" x14ac:dyDescent="0.3">
      <c r="A178" s="402"/>
      <c r="B178" s="283"/>
      <c r="C178" s="405"/>
      <c r="D178" s="283"/>
      <c r="E178" s="407"/>
      <c r="F178" s="292"/>
      <c r="G178" s="82" t="s">
        <v>45</v>
      </c>
      <c r="H178" s="118">
        <v>0</v>
      </c>
      <c r="I178" s="117">
        <v>0</v>
      </c>
      <c r="J178" s="118">
        <v>0</v>
      </c>
      <c r="K178" s="117">
        <v>0</v>
      </c>
      <c r="L178" s="118">
        <v>0</v>
      </c>
      <c r="M178" s="117">
        <v>0</v>
      </c>
      <c r="N178" s="118">
        <v>0</v>
      </c>
      <c r="O178" s="117">
        <v>0</v>
      </c>
      <c r="P178" s="118">
        <v>0</v>
      </c>
      <c r="Q178" s="117">
        <v>0</v>
      </c>
      <c r="R178" s="118">
        <f t="shared" si="5"/>
        <v>0</v>
      </c>
      <c r="S178" s="117">
        <f>SUM(S175:S177)</f>
        <v>0</v>
      </c>
    </row>
    <row r="179" spans="1:19" ht="15" customHeight="1" thickTop="1" thickBot="1" x14ac:dyDescent="0.3">
      <c r="A179" s="402"/>
      <c r="B179" s="283"/>
      <c r="C179" s="406"/>
      <c r="D179" s="283"/>
      <c r="E179" s="408" t="s">
        <v>44</v>
      </c>
      <c r="F179" s="408"/>
      <c r="G179" s="408"/>
      <c r="H179" s="118">
        <v>208</v>
      </c>
      <c r="I179" s="117">
        <v>1882.51</v>
      </c>
      <c r="J179" s="118">
        <v>225</v>
      </c>
      <c r="K179" s="117">
        <v>4667.8500000000004</v>
      </c>
      <c r="L179" s="118">
        <v>131</v>
      </c>
      <c r="M179" s="117">
        <v>2631.82</v>
      </c>
      <c r="N179" s="118">
        <v>752</v>
      </c>
      <c r="O179" s="117">
        <v>23238.7</v>
      </c>
      <c r="P179" s="118">
        <v>80</v>
      </c>
      <c r="Q179" s="117">
        <v>1372.51</v>
      </c>
      <c r="R179" s="118">
        <f t="shared" si="5"/>
        <v>1396</v>
      </c>
      <c r="S179" s="117">
        <f>+S178+S174</f>
        <v>33793.390000000007</v>
      </c>
    </row>
    <row r="180" spans="1:19" ht="15" customHeight="1" thickTop="1" thickBot="1" x14ac:dyDescent="0.3">
      <c r="A180" s="403"/>
      <c r="B180" s="283"/>
      <c r="C180" s="409" t="s">
        <v>43</v>
      </c>
      <c r="D180" s="409"/>
      <c r="E180" s="409"/>
      <c r="F180" s="409"/>
      <c r="G180" s="409"/>
      <c r="H180" s="119">
        <v>208</v>
      </c>
      <c r="I180" s="120">
        <v>1882.51</v>
      </c>
      <c r="J180" s="119">
        <v>225</v>
      </c>
      <c r="K180" s="120">
        <v>4667.8500000000004</v>
      </c>
      <c r="L180" s="119">
        <v>131</v>
      </c>
      <c r="M180" s="120">
        <v>2631.82</v>
      </c>
      <c r="N180" s="119">
        <v>752</v>
      </c>
      <c r="O180" s="120">
        <v>23238.7</v>
      </c>
      <c r="P180" s="119">
        <v>80</v>
      </c>
      <c r="Q180" s="120">
        <v>1372.51</v>
      </c>
      <c r="R180" s="119">
        <f t="shared" si="5"/>
        <v>1396</v>
      </c>
      <c r="S180" s="120">
        <f>+S179</f>
        <v>33793.390000000007</v>
      </c>
    </row>
    <row r="181" spans="1:19" ht="15" customHeight="1" thickTop="1" x14ac:dyDescent="0.25">
      <c r="A181" s="401" t="s">
        <v>42</v>
      </c>
      <c r="B181" s="283"/>
      <c r="C181" s="404" t="s">
        <v>42</v>
      </c>
      <c r="D181" s="283"/>
      <c r="E181" s="404" t="s">
        <v>42</v>
      </c>
      <c r="F181" s="292"/>
      <c r="G181" s="114" t="s">
        <v>41</v>
      </c>
      <c r="H181" s="63">
        <v>8413</v>
      </c>
      <c r="I181" s="115">
        <v>1605.89</v>
      </c>
      <c r="J181" s="63">
        <v>2690</v>
      </c>
      <c r="K181" s="115">
        <v>476.51</v>
      </c>
      <c r="L181" s="63">
        <v>1320</v>
      </c>
      <c r="M181" s="115">
        <v>721.53</v>
      </c>
      <c r="N181" s="63">
        <v>2093</v>
      </c>
      <c r="O181" s="115">
        <v>2900.09</v>
      </c>
      <c r="P181" s="63">
        <v>414</v>
      </c>
      <c r="Q181" s="115">
        <v>86.03</v>
      </c>
      <c r="R181" s="63">
        <f t="shared" si="5"/>
        <v>14930</v>
      </c>
      <c r="S181" s="115">
        <f t="shared" si="5"/>
        <v>5790.05</v>
      </c>
    </row>
    <row r="182" spans="1:19" x14ac:dyDescent="0.25">
      <c r="A182" s="402"/>
      <c r="B182" s="283"/>
      <c r="C182" s="405"/>
      <c r="D182" s="283"/>
      <c r="E182" s="405"/>
      <c r="F182" s="292"/>
      <c r="G182" s="114" t="s">
        <v>40</v>
      </c>
      <c r="H182" s="63">
        <v>0</v>
      </c>
      <c r="I182" s="115">
        <v>0</v>
      </c>
      <c r="J182" s="63">
        <v>331</v>
      </c>
      <c r="K182" s="115">
        <v>127.03</v>
      </c>
      <c r="L182" s="63">
        <v>202</v>
      </c>
      <c r="M182" s="115">
        <v>626.87</v>
      </c>
      <c r="N182" s="63">
        <v>143</v>
      </c>
      <c r="O182" s="115">
        <v>240.9</v>
      </c>
      <c r="P182" s="63">
        <v>2</v>
      </c>
      <c r="Q182" s="115">
        <v>5.81</v>
      </c>
      <c r="R182" s="63">
        <f t="shared" si="5"/>
        <v>678</v>
      </c>
      <c r="S182" s="115">
        <f t="shared" si="5"/>
        <v>1000.6099999999999</v>
      </c>
    </row>
    <row r="183" spans="1:19" x14ac:dyDescent="0.25">
      <c r="A183" s="402"/>
      <c r="B183" s="283"/>
      <c r="C183" s="405"/>
      <c r="D183" s="283"/>
      <c r="E183" s="405"/>
      <c r="F183" s="292"/>
      <c r="G183" s="114" t="s">
        <v>39</v>
      </c>
      <c r="H183" s="63">
        <v>31</v>
      </c>
      <c r="I183" s="115">
        <v>3.37</v>
      </c>
      <c r="J183" s="63">
        <v>98</v>
      </c>
      <c r="K183" s="115">
        <v>18.21</v>
      </c>
      <c r="L183" s="63">
        <v>4</v>
      </c>
      <c r="M183" s="115">
        <v>3.12</v>
      </c>
      <c r="N183" s="63">
        <v>63</v>
      </c>
      <c r="O183" s="115">
        <v>8.1199999999999992</v>
      </c>
      <c r="P183" s="63">
        <v>30</v>
      </c>
      <c r="Q183" s="115">
        <v>5.2</v>
      </c>
      <c r="R183" s="63">
        <f t="shared" si="5"/>
        <v>226</v>
      </c>
      <c r="S183" s="115">
        <f t="shared" si="5"/>
        <v>38.020000000000003</v>
      </c>
    </row>
    <row r="184" spans="1:19" x14ac:dyDescent="0.25">
      <c r="A184" s="402"/>
      <c r="B184" s="283"/>
      <c r="C184" s="405"/>
      <c r="D184" s="283"/>
      <c r="E184" s="405"/>
      <c r="F184" s="292"/>
      <c r="G184" s="114" t="s">
        <v>38</v>
      </c>
      <c r="H184" s="63">
        <v>11</v>
      </c>
      <c r="I184" s="115">
        <v>2.64</v>
      </c>
      <c r="J184" s="63">
        <v>1</v>
      </c>
      <c r="K184" s="115">
        <v>0.12</v>
      </c>
      <c r="L184" s="63">
        <v>2</v>
      </c>
      <c r="M184" s="115">
        <v>0.06</v>
      </c>
      <c r="N184" s="63">
        <v>4</v>
      </c>
      <c r="O184" s="115">
        <v>1.33</v>
      </c>
      <c r="P184" s="63">
        <v>0</v>
      </c>
      <c r="Q184" s="115">
        <v>0</v>
      </c>
      <c r="R184" s="63">
        <f t="shared" si="5"/>
        <v>18</v>
      </c>
      <c r="S184" s="115">
        <f t="shared" si="5"/>
        <v>4.1500000000000004</v>
      </c>
    </row>
    <row r="185" spans="1:19" x14ac:dyDescent="0.25">
      <c r="A185" s="402"/>
      <c r="B185" s="283"/>
      <c r="C185" s="405"/>
      <c r="D185" s="283"/>
      <c r="E185" s="405"/>
      <c r="F185" s="292"/>
      <c r="G185" s="114" t="s">
        <v>37</v>
      </c>
      <c r="H185" s="63">
        <v>508</v>
      </c>
      <c r="I185" s="115">
        <v>64.27</v>
      </c>
      <c r="J185" s="63">
        <v>250</v>
      </c>
      <c r="K185" s="115">
        <v>113.49</v>
      </c>
      <c r="L185" s="63">
        <v>13</v>
      </c>
      <c r="M185" s="115">
        <v>11.11</v>
      </c>
      <c r="N185" s="63">
        <v>400</v>
      </c>
      <c r="O185" s="115">
        <v>375.36</v>
      </c>
      <c r="P185" s="63">
        <v>58</v>
      </c>
      <c r="Q185" s="115">
        <v>10.01</v>
      </c>
      <c r="R185" s="63">
        <f t="shared" si="5"/>
        <v>1229</v>
      </c>
      <c r="S185" s="115">
        <f t="shared" si="5"/>
        <v>574.24</v>
      </c>
    </row>
    <row r="186" spans="1:19" ht="15.75" thickBot="1" x14ac:dyDescent="0.3">
      <c r="A186" s="402"/>
      <c r="B186" s="283"/>
      <c r="C186" s="405"/>
      <c r="D186" s="283"/>
      <c r="E186" s="405"/>
      <c r="F186" s="292"/>
      <c r="G186" s="114" t="s">
        <v>36</v>
      </c>
      <c r="H186" s="63">
        <v>163</v>
      </c>
      <c r="I186" s="115">
        <v>12.86</v>
      </c>
      <c r="J186" s="63">
        <v>147</v>
      </c>
      <c r="K186" s="115">
        <v>29.94</v>
      </c>
      <c r="L186" s="63">
        <v>30</v>
      </c>
      <c r="M186" s="115">
        <v>32.270000000000003</v>
      </c>
      <c r="N186" s="63">
        <v>956</v>
      </c>
      <c r="O186" s="115">
        <v>572.44000000000005</v>
      </c>
      <c r="P186" s="63">
        <v>108</v>
      </c>
      <c r="Q186" s="115">
        <v>33.11</v>
      </c>
      <c r="R186" s="63">
        <f t="shared" si="5"/>
        <v>1404</v>
      </c>
      <c r="S186" s="115">
        <f t="shared" si="5"/>
        <v>680.62</v>
      </c>
    </row>
    <row r="187" spans="1:19" ht="16.5" thickTop="1" thickBot="1" x14ac:dyDescent="0.3">
      <c r="A187" s="402"/>
      <c r="B187" s="283"/>
      <c r="C187" s="405"/>
      <c r="D187" s="283"/>
      <c r="E187" s="407"/>
      <c r="F187" s="292"/>
      <c r="G187" s="82" t="s">
        <v>35</v>
      </c>
      <c r="H187" s="118">
        <v>9026</v>
      </c>
      <c r="I187" s="117">
        <v>1689.03</v>
      </c>
      <c r="J187" s="118">
        <v>3427</v>
      </c>
      <c r="K187" s="117">
        <v>765.3</v>
      </c>
      <c r="L187" s="118">
        <v>1540</v>
      </c>
      <c r="M187" s="117">
        <v>1394.96</v>
      </c>
      <c r="N187" s="118">
        <v>3398</v>
      </c>
      <c r="O187" s="117">
        <v>4098.24</v>
      </c>
      <c r="P187" s="118">
        <v>560</v>
      </c>
      <c r="Q187" s="117">
        <v>140.16</v>
      </c>
      <c r="R187" s="118">
        <f t="shared" ref="R187:R194" si="6">+H187+J187+L187+N187+P187</f>
        <v>17951</v>
      </c>
      <c r="S187" s="117">
        <f>SUM(S181:S186)</f>
        <v>8087.69</v>
      </c>
    </row>
    <row r="188" spans="1:19" ht="15" customHeight="1" thickTop="1" thickBot="1" x14ac:dyDescent="0.3">
      <c r="A188" s="402"/>
      <c r="B188" s="283"/>
      <c r="C188" s="406"/>
      <c r="D188" s="283"/>
      <c r="E188" s="408" t="s">
        <v>35</v>
      </c>
      <c r="F188" s="408"/>
      <c r="G188" s="408"/>
      <c r="H188" s="118">
        <v>9026</v>
      </c>
      <c r="I188" s="117">
        <v>1689.03</v>
      </c>
      <c r="J188" s="118">
        <v>3427</v>
      </c>
      <c r="K188" s="117">
        <v>765.3</v>
      </c>
      <c r="L188" s="118">
        <v>1540</v>
      </c>
      <c r="M188" s="117">
        <v>1394.96</v>
      </c>
      <c r="N188" s="118">
        <v>3398</v>
      </c>
      <c r="O188" s="117">
        <v>4098.24</v>
      </c>
      <c r="P188" s="118">
        <v>560</v>
      </c>
      <c r="Q188" s="117">
        <v>140.16</v>
      </c>
      <c r="R188" s="118">
        <f t="shared" si="6"/>
        <v>17951</v>
      </c>
      <c r="S188" s="117">
        <f>+S187</f>
        <v>8087.69</v>
      </c>
    </row>
    <row r="189" spans="1:19" ht="15" customHeight="1" thickTop="1" thickBot="1" x14ac:dyDescent="0.3">
      <c r="A189" s="403"/>
      <c r="B189" s="283"/>
      <c r="C189" s="409" t="s">
        <v>35</v>
      </c>
      <c r="D189" s="409"/>
      <c r="E189" s="409"/>
      <c r="F189" s="409"/>
      <c r="G189" s="409"/>
      <c r="H189" s="119">
        <v>9026</v>
      </c>
      <c r="I189" s="120">
        <v>1689.03</v>
      </c>
      <c r="J189" s="119">
        <v>3427</v>
      </c>
      <c r="K189" s="120">
        <v>765.3</v>
      </c>
      <c r="L189" s="119">
        <v>1540</v>
      </c>
      <c r="M189" s="120">
        <v>1394.96</v>
      </c>
      <c r="N189" s="119">
        <v>3398</v>
      </c>
      <c r="O189" s="120">
        <v>4098.24</v>
      </c>
      <c r="P189" s="119">
        <v>560</v>
      </c>
      <c r="Q189" s="120">
        <v>140.16</v>
      </c>
      <c r="R189" s="119">
        <f t="shared" si="6"/>
        <v>17951</v>
      </c>
      <c r="S189" s="120">
        <f>+S188</f>
        <v>8087.69</v>
      </c>
    </row>
    <row r="190" spans="1:19" ht="15" customHeight="1" thickTop="1" x14ac:dyDescent="0.25">
      <c r="A190" s="401" t="s">
        <v>34</v>
      </c>
      <c r="B190" s="283"/>
      <c r="C190" s="404" t="s">
        <v>34</v>
      </c>
      <c r="D190" s="283"/>
      <c r="E190" s="404" t="s">
        <v>34</v>
      </c>
      <c r="F190" s="292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3"/>
      <c r="C191" s="405"/>
      <c r="D191" s="283"/>
      <c r="E191" s="405"/>
      <c r="F191" s="292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3"/>
      <c r="C192" s="405"/>
      <c r="D192" s="283"/>
      <c r="E192" s="407"/>
      <c r="F192" s="292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3"/>
      <c r="C193" s="406"/>
      <c r="D193" s="283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3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459353.73</v>
      </c>
      <c r="J195" s="117"/>
      <c r="K195" s="121">
        <f>+K194+K189+K180+K159</f>
        <v>327834.03000000003</v>
      </c>
      <c r="L195" s="117"/>
      <c r="M195" s="121">
        <f>+M194+M189+M180+M159</f>
        <v>303133.23000000004</v>
      </c>
      <c r="N195" s="117"/>
      <c r="O195" s="121">
        <f>+O194+O189+O180+O159</f>
        <v>1882954.48</v>
      </c>
      <c r="P195" s="117"/>
      <c r="Q195" s="121">
        <f>+Q194+Q189+Q180+Q159</f>
        <v>50438.07</v>
      </c>
      <c r="R195" s="117"/>
      <c r="S195" s="121">
        <f>+S194+S189+S180+S159</f>
        <v>3023713.54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0" customWidth="1"/>
    <col min="2" max="2" width="0.5" style="321" customWidth="1"/>
    <col min="3" max="3" width="18.125" style="325" customWidth="1"/>
    <col min="4" max="4" width="0.5" style="322" customWidth="1"/>
    <col min="5" max="5" width="26.875" style="325" customWidth="1"/>
    <col min="6" max="6" width="0.5" style="323" customWidth="1"/>
    <col min="7" max="7" width="55" style="326" bestFit="1" customWidth="1"/>
    <col min="8" max="8" width="15.625" style="327" customWidth="1"/>
    <col min="9" max="9" width="15.625" style="328" customWidth="1"/>
    <col min="10" max="17" width="15.625" style="320" customWidth="1"/>
    <col min="18" max="18" width="15.125" style="320" bestFit="1" customWidth="1"/>
    <col min="19" max="19" width="12.625" style="320" bestFit="1" customWidth="1"/>
    <col min="20" max="16384" width="9" style="320"/>
  </cols>
  <sheetData>
    <row r="1" spans="1:19" x14ac:dyDescent="0.25">
      <c r="A1" s="382" t="s">
        <v>634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4"/>
      <c r="C2" s="112"/>
      <c r="D2" s="284"/>
      <c r="E2" s="112"/>
      <c r="F2" s="290"/>
      <c r="G2" s="112"/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1:19" x14ac:dyDescent="0.25">
      <c r="A3" s="420" t="s">
        <v>223</v>
      </c>
      <c r="B3" s="285"/>
      <c r="C3" s="418" t="s">
        <v>222</v>
      </c>
      <c r="D3" s="287"/>
      <c r="E3" s="418" t="s">
        <v>221</v>
      </c>
      <c r="F3" s="291"/>
      <c r="G3" s="420" t="s">
        <v>220</v>
      </c>
      <c r="H3" s="414" t="s">
        <v>534</v>
      </c>
      <c r="I3" s="415"/>
      <c r="J3" s="414" t="s">
        <v>535</v>
      </c>
      <c r="K3" s="415"/>
      <c r="L3" s="414" t="s">
        <v>536</v>
      </c>
      <c r="M3" s="415"/>
      <c r="N3" s="414" t="s">
        <v>537</v>
      </c>
      <c r="O3" s="415"/>
      <c r="P3" s="414" t="s">
        <v>538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894</v>
      </c>
      <c r="I5" s="115">
        <v>88.79</v>
      </c>
      <c r="J5" s="63">
        <v>423</v>
      </c>
      <c r="K5" s="115">
        <v>37.06</v>
      </c>
      <c r="L5" s="63">
        <v>110</v>
      </c>
      <c r="M5" s="115">
        <v>20.69</v>
      </c>
      <c r="N5" s="63">
        <v>167</v>
      </c>
      <c r="O5" s="115">
        <v>34.92</v>
      </c>
      <c r="P5" s="63">
        <v>130</v>
      </c>
      <c r="Q5" s="115">
        <v>98.61</v>
      </c>
      <c r="R5" s="63">
        <f t="shared" ref="R5:S20" si="0">+H5+J5+L5+N5+P5</f>
        <v>1724</v>
      </c>
      <c r="S5" s="115">
        <f t="shared" si="0"/>
        <v>280.07000000000005</v>
      </c>
    </row>
    <row r="6" spans="1:19" x14ac:dyDescent="0.25">
      <c r="A6" s="402"/>
      <c r="B6" s="289"/>
      <c r="C6" s="405"/>
      <c r="D6" s="289"/>
      <c r="E6" s="405"/>
      <c r="G6" s="114" t="s">
        <v>215</v>
      </c>
      <c r="H6" s="63">
        <v>66</v>
      </c>
      <c r="I6" s="115">
        <v>15.63</v>
      </c>
      <c r="J6" s="63">
        <v>25</v>
      </c>
      <c r="K6" s="115">
        <v>9.0500000000000007</v>
      </c>
      <c r="L6" s="63">
        <v>8</v>
      </c>
      <c r="M6" s="115">
        <v>18.440000000000001</v>
      </c>
      <c r="N6" s="63">
        <v>2</v>
      </c>
      <c r="O6" s="115">
        <v>0.26</v>
      </c>
      <c r="P6" s="63">
        <v>15</v>
      </c>
      <c r="Q6" s="115">
        <v>9.41</v>
      </c>
      <c r="R6" s="63">
        <f t="shared" si="0"/>
        <v>116</v>
      </c>
      <c r="S6" s="115">
        <f t="shared" si="0"/>
        <v>52.790000000000006</v>
      </c>
    </row>
    <row r="7" spans="1:19" x14ac:dyDescent="0.25">
      <c r="A7" s="402"/>
      <c r="B7" s="289"/>
      <c r="C7" s="405"/>
      <c r="D7" s="289"/>
      <c r="E7" s="405"/>
      <c r="G7" s="114" t="s">
        <v>214</v>
      </c>
      <c r="H7" s="63">
        <v>0</v>
      </c>
      <c r="I7" s="115">
        <v>0</v>
      </c>
      <c r="J7" s="63">
        <v>0</v>
      </c>
      <c r="K7" s="115">
        <v>0</v>
      </c>
      <c r="L7" s="63">
        <v>0</v>
      </c>
      <c r="M7" s="115">
        <v>0</v>
      </c>
      <c r="N7" s="63">
        <v>1</v>
      </c>
      <c r="O7" s="115">
        <v>0.12</v>
      </c>
      <c r="P7" s="63">
        <v>0</v>
      </c>
      <c r="Q7" s="115">
        <v>0</v>
      </c>
      <c r="R7" s="63">
        <f t="shared" si="0"/>
        <v>1</v>
      </c>
      <c r="S7" s="115">
        <f t="shared" si="0"/>
        <v>0.12</v>
      </c>
    </row>
    <row r="8" spans="1:19" x14ac:dyDescent="0.25">
      <c r="A8" s="402"/>
      <c r="B8" s="289"/>
      <c r="C8" s="405"/>
      <c r="D8" s="289"/>
      <c r="E8" s="405"/>
      <c r="G8" s="114" t="s">
        <v>213</v>
      </c>
      <c r="H8" s="63">
        <v>17</v>
      </c>
      <c r="I8" s="115">
        <v>2.0099999999999998</v>
      </c>
      <c r="J8" s="63">
        <v>3</v>
      </c>
      <c r="K8" s="115">
        <v>0.18</v>
      </c>
      <c r="L8" s="63">
        <v>1</v>
      </c>
      <c r="M8" s="115">
        <v>0.01</v>
      </c>
      <c r="N8" s="63">
        <v>2</v>
      </c>
      <c r="O8" s="115">
        <v>0.24</v>
      </c>
      <c r="P8" s="63">
        <v>5</v>
      </c>
      <c r="Q8" s="115">
        <v>7.27</v>
      </c>
      <c r="R8" s="63">
        <f t="shared" si="0"/>
        <v>28</v>
      </c>
      <c r="S8" s="115">
        <f t="shared" si="0"/>
        <v>9.7099999999999991</v>
      </c>
    </row>
    <row r="9" spans="1:19" ht="15.75" thickBot="1" x14ac:dyDescent="0.3">
      <c r="A9" s="402"/>
      <c r="B9" s="289"/>
      <c r="C9" s="405"/>
      <c r="D9" s="289"/>
      <c r="E9" s="405"/>
      <c r="G9" s="114" t="s">
        <v>212</v>
      </c>
      <c r="H9" s="63">
        <v>123</v>
      </c>
      <c r="I9" s="115">
        <v>24.68</v>
      </c>
      <c r="J9" s="63">
        <v>89</v>
      </c>
      <c r="K9" s="115">
        <v>8.2899999999999991</v>
      </c>
      <c r="L9" s="63">
        <v>16</v>
      </c>
      <c r="M9" s="115">
        <v>1.66</v>
      </c>
      <c r="N9" s="63">
        <v>13</v>
      </c>
      <c r="O9" s="115">
        <v>1.55</v>
      </c>
      <c r="P9" s="63">
        <v>8</v>
      </c>
      <c r="Q9" s="115">
        <v>2.94</v>
      </c>
      <c r="R9" s="63">
        <f t="shared" si="0"/>
        <v>249</v>
      </c>
      <c r="S9" s="115">
        <f t="shared" si="0"/>
        <v>39.11999999999999</v>
      </c>
    </row>
    <row r="10" spans="1:19" ht="15.75" thickTop="1" x14ac:dyDescent="0.25">
      <c r="A10" s="402"/>
      <c r="B10" s="289"/>
      <c r="C10" s="405"/>
      <c r="D10" s="289"/>
      <c r="E10" s="413"/>
      <c r="F10" s="292"/>
      <c r="G10" s="82" t="s">
        <v>211</v>
      </c>
      <c r="H10" s="116">
        <v>1057</v>
      </c>
      <c r="I10" s="117">
        <v>131.11000000000001</v>
      </c>
      <c r="J10" s="116">
        <v>529</v>
      </c>
      <c r="K10" s="117">
        <v>54.58</v>
      </c>
      <c r="L10" s="116">
        <v>134</v>
      </c>
      <c r="M10" s="117">
        <v>40.799999999999997</v>
      </c>
      <c r="N10" s="116">
        <v>180</v>
      </c>
      <c r="O10" s="117">
        <v>37.090000000000003</v>
      </c>
      <c r="P10" s="116">
        <v>147</v>
      </c>
      <c r="Q10" s="117">
        <v>118.23</v>
      </c>
      <c r="R10" s="116">
        <f t="shared" si="0"/>
        <v>2047</v>
      </c>
      <c r="S10" s="117">
        <f>SUM(S5:S9)</f>
        <v>381.81000000000006</v>
      </c>
    </row>
    <row r="11" spans="1:19" ht="15" customHeight="1" x14ac:dyDescent="0.25">
      <c r="A11" s="402"/>
      <c r="B11" s="289"/>
      <c r="C11" s="405"/>
      <c r="D11" s="283"/>
      <c r="E11" s="412" t="s">
        <v>210</v>
      </c>
      <c r="F11" s="292"/>
      <c r="G11" s="114" t="s">
        <v>209</v>
      </c>
      <c r="H11" s="63">
        <v>5</v>
      </c>
      <c r="I11" s="115">
        <v>0.35</v>
      </c>
      <c r="J11" s="63">
        <v>0</v>
      </c>
      <c r="K11" s="115">
        <v>0</v>
      </c>
      <c r="L11" s="63">
        <v>0</v>
      </c>
      <c r="M11" s="115">
        <v>0</v>
      </c>
      <c r="N11" s="63">
        <v>0</v>
      </c>
      <c r="O11" s="115">
        <v>0</v>
      </c>
      <c r="P11" s="63">
        <v>242</v>
      </c>
      <c r="Q11" s="115">
        <v>283.38</v>
      </c>
      <c r="R11" s="63">
        <f t="shared" si="0"/>
        <v>247</v>
      </c>
      <c r="S11" s="115">
        <f t="shared" si="0"/>
        <v>283.73</v>
      </c>
    </row>
    <row r="12" spans="1:19" x14ac:dyDescent="0.25">
      <c r="A12" s="402"/>
      <c r="B12" s="289"/>
      <c r="C12" s="405"/>
      <c r="D12" s="283"/>
      <c r="E12" s="405"/>
      <c r="F12" s="292"/>
      <c r="G12" s="114" t="s">
        <v>208</v>
      </c>
      <c r="H12" s="63">
        <v>2841</v>
      </c>
      <c r="I12" s="115">
        <v>1989.45</v>
      </c>
      <c r="J12" s="63">
        <v>330</v>
      </c>
      <c r="K12" s="115">
        <v>179.66</v>
      </c>
      <c r="L12" s="63">
        <v>10</v>
      </c>
      <c r="M12" s="115">
        <v>1.83</v>
      </c>
      <c r="N12" s="63">
        <v>5</v>
      </c>
      <c r="O12" s="115">
        <v>5.44</v>
      </c>
      <c r="P12" s="63">
        <v>77</v>
      </c>
      <c r="Q12" s="115">
        <v>52.68</v>
      </c>
      <c r="R12" s="63">
        <f t="shared" si="0"/>
        <v>3263</v>
      </c>
      <c r="S12" s="115">
        <f t="shared" si="0"/>
        <v>2229.06</v>
      </c>
    </row>
    <row r="13" spans="1:19" x14ac:dyDescent="0.25">
      <c r="A13" s="402"/>
      <c r="B13" s="289"/>
      <c r="C13" s="405"/>
      <c r="D13" s="283"/>
      <c r="E13" s="405"/>
      <c r="F13" s="292"/>
      <c r="G13" s="114" t="s">
        <v>207</v>
      </c>
      <c r="H13" s="63">
        <v>80</v>
      </c>
      <c r="I13" s="115">
        <v>25.88</v>
      </c>
      <c r="J13" s="63">
        <v>93</v>
      </c>
      <c r="K13" s="115">
        <v>32.79</v>
      </c>
      <c r="L13" s="63">
        <v>0</v>
      </c>
      <c r="M13" s="115">
        <v>0</v>
      </c>
      <c r="N13" s="63">
        <v>2</v>
      </c>
      <c r="O13" s="115">
        <v>2.11</v>
      </c>
      <c r="P13" s="63">
        <v>0</v>
      </c>
      <c r="Q13" s="115">
        <v>0</v>
      </c>
      <c r="R13" s="63">
        <f t="shared" si="0"/>
        <v>175</v>
      </c>
      <c r="S13" s="115">
        <f t="shared" si="0"/>
        <v>60.78</v>
      </c>
    </row>
    <row r="14" spans="1:19" x14ac:dyDescent="0.25">
      <c r="A14" s="402"/>
      <c r="B14" s="289"/>
      <c r="C14" s="405"/>
      <c r="D14" s="283"/>
      <c r="E14" s="405"/>
      <c r="F14" s="292"/>
      <c r="G14" s="114" t="s">
        <v>206</v>
      </c>
      <c r="H14" s="63">
        <v>4779</v>
      </c>
      <c r="I14" s="115">
        <v>6050.59</v>
      </c>
      <c r="J14" s="63">
        <v>916</v>
      </c>
      <c r="K14" s="115">
        <v>674.82</v>
      </c>
      <c r="L14" s="63">
        <v>3</v>
      </c>
      <c r="M14" s="115">
        <v>1.78</v>
      </c>
      <c r="N14" s="63">
        <v>12</v>
      </c>
      <c r="O14" s="115">
        <v>7.62</v>
      </c>
      <c r="P14" s="63">
        <v>3</v>
      </c>
      <c r="Q14" s="115">
        <v>2.48</v>
      </c>
      <c r="R14" s="63">
        <f t="shared" si="0"/>
        <v>5713</v>
      </c>
      <c r="S14" s="115">
        <f t="shared" si="0"/>
        <v>6737.2899999999991</v>
      </c>
    </row>
    <row r="15" spans="1:19" x14ac:dyDescent="0.25">
      <c r="A15" s="402"/>
      <c r="B15" s="289"/>
      <c r="C15" s="405"/>
      <c r="D15" s="283"/>
      <c r="E15" s="405"/>
      <c r="F15" s="292"/>
      <c r="G15" s="114" t="s">
        <v>205</v>
      </c>
      <c r="H15" s="63">
        <v>565</v>
      </c>
      <c r="I15" s="115">
        <v>173.29</v>
      </c>
      <c r="J15" s="63">
        <v>137</v>
      </c>
      <c r="K15" s="115">
        <v>35.19</v>
      </c>
      <c r="L15" s="63">
        <v>14</v>
      </c>
      <c r="M15" s="115">
        <v>7.31</v>
      </c>
      <c r="N15" s="63">
        <v>8</v>
      </c>
      <c r="O15" s="115">
        <v>6.7</v>
      </c>
      <c r="P15" s="63">
        <v>1</v>
      </c>
      <c r="Q15" s="115">
        <v>0.05</v>
      </c>
      <c r="R15" s="63">
        <f t="shared" si="0"/>
        <v>725</v>
      </c>
      <c r="S15" s="115">
        <f t="shared" si="0"/>
        <v>222.54</v>
      </c>
    </row>
    <row r="16" spans="1:19" x14ac:dyDescent="0.25">
      <c r="A16" s="402"/>
      <c r="B16" s="289"/>
      <c r="C16" s="405"/>
      <c r="D16" s="283"/>
      <c r="E16" s="405"/>
      <c r="F16" s="292"/>
      <c r="G16" s="114" t="s">
        <v>204</v>
      </c>
      <c r="H16" s="63">
        <v>18</v>
      </c>
      <c r="I16" s="115">
        <v>11.16</v>
      </c>
      <c r="J16" s="63">
        <v>210</v>
      </c>
      <c r="K16" s="115">
        <v>129.57</v>
      </c>
      <c r="L16" s="63">
        <v>41</v>
      </c>
      <c r="M16" s="115">
        <v>43.29</v>
      </c>
      <c r="N16" s="63">
        <v>19</v>
      </c>
      <c r="O16" s="115">
        <v>19.850000000000001</v>
      </c>
      <c r="P16" s="63">
        <v>25</v>
      </c>
      <c r="Q16" s="115">
        <v>243.11</v>
      </c>
      <c r="R16" s="63">
        <f t="shared" si="0"/>
        <v>313</v>
      </c>
      <c r="S16" s="115">
        <f t="shared" si="0"/>
        <v>446.98</v>
      </c>
    </row>
    <row r="17" spans="1:19" x14ac:dyDescent="0.25">
      <c r="A17" s="402"/>
      <c r="B17" s="289"/>
      <c r="C17" s="405"/>
      <c r="D17" s="283"/>
      <c r="E17" s="405"/>
      <c r="F17" s="292"/>
      <c r="G17" s="114" t="s">
        <v>203</v>
      </c>
      <c r="H17" s="63">
        <v>9</v>
      </c>
      <c r="I17" s="115">
        <v>15.98</v>
      </c>
      <c r="J17" s="63">
        <v>2</v>
      </c>
      <c r="K17" s="115">
        <v>1.51</v>
      </c>
      <c r="L17" s="63">
        <v>0</v>
      </c>
      <c r="M17" s="115">
        <v>0</v>
      </c>
      <c r="N17" s="63">
        <v>1</v>
      </c>
      <c r="O17" s="115">
        <v>1.36</v>
      </c>
      <c r="P17" s="63">
        <v>0</v>
      </c>
      <c r="Q17" s="115">
        <v>0</v>
      </c>
      <c r="R17" s="63">
        <f t="shared" si="0"/>
        <v>12</v>
      </c>
      <c r="S17" s="115">
        <f t="shared" si="0"/>
        <v>18.850000000000001</v>
      </c>
    </row>
    <row r="18" spans="1:19" ht="15.75" thickBot="1" x14ac:dyDescent="0.3">
      <c r="A18" s="402"/>
      <c r="B18" s="289"/>
      <c r="C18" s="405"/>
      <c r="D18" s="283"/>
      <c r="E18" s="405"/>
      <c r="F18" s="292"/>
      <c r="G18" s="114" t="s">
        <v>202</v>
      </c>
      <c r="H18" s="63">
        <v>145</v>
      </c>
      <c r="I18" s="115">
        <v>25.59</v>
      </c>
      <c r="J18" s="63">
        <v>84</v>
      </c>
      <c r="K18" s="115">
        <v>13.36</v>
      </c>
      <c r="L18" s="63">
        <v>9</v>
      </c>
      <c r="M18" s="115">
        <v>2.17</v>
      </c>
      <c r="N18" s="63">
        <v>3</v>
      </c>
      <c r="O18" s="115">
        <v>0.16</v>
      </c>
      <c r="P18" s="63">
        <v>18</v>
      </c>
      <c r="Q18" s="115">
        <v>12.2</v>
      </c>
      <c r="R18" s="63">
        <f t="shared" si="0"/>
        <v>259</v>
      </c>
      <c r="S18" s="115">
        <f t="shared" si="0"/>
        <v>53.480000000000004</v>
      </c>
    </row>
    <row r="19" spans="1:19" ht="15.75" thickTop="1" x14ac:dyDescent="0.25">
      <c r="A19" s="402"/>
      <c r="B19" s="289"/>
      <c r="C19" s="405"/>
      <c r="D19" s="283"/>
      <c r="E19" s="413"/>
      <c r="F19" s="292"/>
      <c r="G19" s="82" t="s">
        <v>201</v>
      </c>
      <c r="H19" s="116">
        <v>7169</v>
      </c>
      <c r="I19" s="117">
        <v>8292.2900000000009</v>
      </c>
      <c r="J19" s="116">
        <v>1577</v>
      </c>
      <c r="K19" s="117">
        <v>1066.9000000000001</v>
      </c>
      <c r="L19" s="116">
        <v>74</v>
      </c>
      <c r="M19" s="117">
        <v>56.38</v>
      </c>
      <c r="N19" s="116">
        <v>47</v>
      </c>
      <c r="O19" s="117">
        <v>43.24</v>
      </c>
      <c r="P19" s="116">
        <v>303</v>
      </c>
      <c r="Q19" s="117">
        <v>593.9</v>
      </c>
      <c r="R19" s="116">
        <f t="shared" si="0"/>
        <v>9170</v>
      </c>
      <c r="S19" s="117">
        <f>SUM(S11:S18)</f>
        <v>10052.709999999999</v>
      </c>
    </row>
    <row r="20" spans="1:19" ht="15" customHeight="1" x14ac:dyDescent="0.25">
      <c r="A20" s="402"/>
      <c r="B20" s="289"/>
      <c r="C20" s="405"/>
      <c r="D20" s="283"/>
      <c r="E20" s="412" t="s">
        <v>200</v>
      </c>
      <c r="F20" s="292"/>
      <c r="G20" s="114" t="s">
        <v>199</v>
      </c>
      <c r="H20" s="63">
        <v>88</v>
      </c>
      <c r="I20" s="115">
        <v>17.72</v>
      </c>
      <c r="J20" s="63">
        <v>35</v>
      </c>
      <c r="K20" s="115">
        <v>12.9</v>
      </c>
      <c r="L20" s="63">
        <v>21</v>
      </c>
      <c r="M20" s="115">
        <v>4.7300000000000004</v>
      </c>
      <c r="N20" s="63">
        <v>7</v>
      </c>
      <c r="O20" s="115">
        <v>5.73</v>
      </c>
      <c r="P20" s="63">
        <v>4</v>
      </c>
      <c r="Q20" s="115">
        <v>2.44</v>
      </c>
      <c r="R20" s="63">
        <f t="shared" si="0"/>
        <v>155</v>
      </c>
      <c r="S20" s="115">
        <f t="shared" si="0"/>
        <v>43.519999999999996</v>
      </c>
    </row>
    <row r="21" spans="1:19" x14ac:dyDescent="0.25">
      <c r="A21" s="402"/>
      <c r="B21" s="289"/>
      <c r="C21" s="405"/>
      <c r="D21" s="283"/>
      <c r="E21" s="405"/>
      <c r="F21" s="292"/>
      <c r="G21" s="114" t="s">
        <v>198</v>
      </c>
      <c r="H21" s="63">
        <v>980</v>
      </c>
      <c r="I21" s="115">
        <v>458.68</v>
      </c>
      <c r="J21" s="63">
        <v>333</v>
      </c>
      <c r="K21" s="115">
        <v>256.57</v>
      </c>
      <c r="L21" s="63">
        <v>2</v>
      </c>
      <c r="M21" s="115">
        <v>0.86</v>
      </c>
      <c r="N21" s="63">
        <v>4</v>
      </c>
      <c r="O21" s="115">
        <v>3.29</v>
      </c>
      <c r="P21" s="63">
        <v>1</v>
      </c>
      <c r="Q21" s="115">
        <v>0.35</v>
      </c>
      <c r="R21" s="63">
        <f t="shared" ref="R21:S54" si="1">+H21+J21+L21+N21+P21</f>
        <v>1320</v>
      </c>
      <c r="S21" s="115">
        <f t="shared" si="1"/>
        <v>719.75</v>
      </c>
    </row>
    <row r="22" spans="1:19" x14ac:dyDescent="0.25">
      <c r="A22" s="402"/>
      <c r="B22" s="289"/>
      <c r="C22" s="405"/>
      <c r="D22" s="283"/>
      <c r="E22" s="405"/>
      <c r="F22" s="292"/>
      <c r="G22" s="114" t="s">
        <v>197</v>
      </c>
      <c r="H22" s="63">
        <v>4</v>
      </c>
      <c r="I22" s="115">
        <v>0.24</v>
      </c>
      <c r="J22" s="63">
        <v>3</v>
      </c>
      <c r="K22" s="115">
        <v>1.26</v>
      </c>
      <c r="L22" s="63">
        <v>5</v>
      </c>
      <c r="M22" s="115">
        <v>2.5499999999999998</v>
      </c>
      <c r="N22" s="63">
        <v>1</v>
      </c>
      <c r="O22" s="115">
        <v>0.31</v>
      </c>
      <c r="P22" s="63">
        <v>1</v>
      </c>
      <c r="Q22" s="115">
        <v>5.15</v>
      </c>
      <c r="R22" s="63">
        <f t="shared" si="1"/>
        <v>14</v>
      </c>
      <c r="S22" s="115">
        <f t="shared" si="1"/>
        <v>9.51</v>
      </c>
    </row>
    <row r="23" spans="1:19" x14ac:dyDescent="0.25">
      <c r="A23" s="402"/>
      <c r="B23" s="289"/>
      <c r="C23" s="405"/>
      <c r="D23" s="283"/>
      <c r="E23" s="405"/>
      <c r="F23" s="292"/>
      <c r="G23" s="114" t="s">
        <v>196</v>
      </c>
      <c r="H23" s="63">
        <v>153</v>
      </c>
      <c r="I23" s="115">
        <v>19.79</v>
      </c>
      <c r="J23" s="63">
        <v>25</v>
      </c>
      <c r="K23" s="115">
        <v>3.89</v>
      </c>
      <c r="L23" s="63">
        <v>26</v>
      </c>
      <c r="M23" s="115">
        <v>10.7</v>
      </c>
      <c r="N23" s="63">
        <v>6</v>
      </c>
      <c r="O23" s="115">
        <v>1.29</v>
      </c>
      <c r="P23" s="63">
        <v>35</v>
      </c>
      <c r="Q23" s="115">
        <v>10.47</v>
      </c>
      <c r="R23" s="63">
        <f t="shared" si="1"/>
        <v>245</v>
      </c>
      <c r="S23" s="115">
        <f t="shared" si="1"/>
        <v>46.139999999999993</v>
      </c>
    </row>
    <row r="24" spans="1:19" x14ac:dyDescent="0.25">
      <c r="A24" s="402"/>
      <c r="B24" s="289"/>
      <c r="C24" s="405"/>
      <c r="D24" s="283"/>
      <c r="E24" s="405"/>
      <c r="F24" s="292"/>
      <c r="G24" s="114" t="s">
        <v>195</v>
      </c>
      <c r="H24" s="63">
        <v>1</v>
      </c>
      <c r="I24" s="115">
        <v>0.34</v>
      </c>
      <c r="J24" s="63">
        <v>3</v>
      </c>
      <c r="K24" s="115">
        <v>0.37</v>
      </c>
      <c r="L24" s="63">
        <v>3</v>
      </c>
      <c r="M24" s="115">
        <v>0.79</v>
      </c>
      <c r="N24" s="63">
        <v>0</v>
      </c>
      <c r="O24" s="115">
        <v>0</v>
      </c>
      <c r="P24" s="63">
        <v>0</v>
      </c>
      <c r="Q24" s="115">
        <v>0</v>
      </c>
      <c r="R24" s="63">
        <f t="shared" si="1"/>
        <v>7</v>
      </c>
      <c r="S24" s="115">
        <f t="shared" si="1"/>
        <v>1.5</v>
      </c>
    </row>
    <row r="25" spans="1:19" x14ac:dyDescent="0.25">
      <c r="A25" s="402"/>
      <c r="B25" s="289"/>
      <c r="C25" s="405"/>
      <c r="D25" s="283"/>
      <c r="E25" s="405"/>
      <c r="F25" s="292"/>
      <c r="G25" s="114" t="s">
        <v>194</v>
      </c>
      <c r="H25" s="63">
        <v>1222</v>
      </c>
      <c r="I25" s="115">
        <v>565.9</v>
      </c>
      <c r="J25" s="63">
        <v>598</v>
      </c>
      <c r="K25" s="115">
        <v>225.56</v>
      </c>
      <c r="L25" s="63">
        <v>75</v>
      </c>
      <c r="M25" s="115">
        <v>202.78</v>
      </c>
      <c r="N25" s="63">
        <v>7</v>
      </c>
      <c r="O25" s="115">
        <v>4.8499999999999996</v>
      </c>
      <c r="P25" s="63">
        <v>2</v>
      </c>
      <c r="Q25" s="115">
        <v>0.63</v>
      </c>
      <c r="R25" s="63">
        <f t="shared" si="1"/>
        <v>1904</v>
      </c>
      <c r="S25" s="115">
        <f t="shared" si="1"/>
        <v>999.72</v>
      </c>
    </row>
    <row r="26" spans="1:19" x14ac:dyDescent="0.25">
      <c r="A26" s="402"/>
      <c r="B26" s="289"/>
      <c r="C26" s="405"/>
      <c r="D26" s="283"/>
      <c r="E26" s="405"/>
      <c r="F26" s="292"/>
      <c r="G26" s="114" t="s">
        <v>193</v>
      </c>
      <c r="H26" s="63">
        <v>33</v>
      </c>
      <c r="I26" s="115">
        <v>15.23</v>
      </c>
      <c r="J26" s="63">
        <v>214</v>
      </c>
      <c r="K26" s="115">
        <v>83.56</v>
      </c>
      <c r="L26" s="63">
        <v>4</v>
      </c>
      <c r="M26" s="115">
        <v>1.2</v>
      </c>
      <c r="N26" s="63">
        <v>1</v>
      </c>
      <c r="O26" s="115">
        <v>7.0000000000000007E-2</v>
      </c>
      <c r="P26" s="63">
        <v>0</v>
      </c>
      <c r="Q26" s="115">
        <v>0</v>
      </c>
      <c r="R26" s="63">
        <f t="shared" si="1"/>
        <v>252</v>
      </c>
      <c r="S26" s="115">
        <f t="shared" si="1"/>
        <v>100.06</v>
      </c>
    </row>
    <row r="27" spans="1:19" x14ac:dyDescent="0.25">
      <c r="A27" s="402"/>
      <c r="B27" s="289"/>
      <c r="C27" s="405"/>
      <c r="D27" s="283"/>
      <c r="E27" s="405"/>
      <c r="F27" s="292"/>
      <c r="G27" s="114" t="s">
        <v>192</v>
      </c>
      <c r="H27" s="63">
        <v>7</v>
      </c>
      <c r="I27" s="115">
        <v>0.3</v>
      </c>
      <c r="J27" s="63">
        <v>3</v>
      </c>
      <c r="K27" s="115">
        <v>0.05</v>
      </c>
      <c r="L27" s="63">
        <v>1</v>
      </c>
      <c r="M27" s="115">
        <v>0.1</v>
      </c>
      <c r="N27" s="63">
        <v>0</v>
      </c>
      <c r="O27" s="115">
        <v>0</v>
      </c>
      <c r="P27" s="63">
        <v>0</v>
      </c>
      <c r="Q27" s="115">
        <v>0</v>
      </c>
      <c r="R27" s="63">
        <f t="shared" si="1"/>
        <v>11</v>
      </c>
      <c r="S27" s="115">
        <f t="shared" si="1"/>
        <v>0.44999999999999996</v>
      </c>
    </row>
    <row r="28" spans="1:19" x14ac:dyDescent="0.25">
      <c r="A28" s="402"/>
      <c r="B28" s="289"/>
      <c r="C28" s="405"/>
      <c r="D28" s="283"/>
      <c r="E28" s="405"/>
      <c r="F28" s="292"/>
      <c r="G28" s="114" t="s">
        <v>191</v>
      </c>
      <c r="H28" s="63">
        <v>113</v>
      </c>
      <c r="I28" s="115">
        <v>20.88</v>
      </c>
      <c r="J28" s="63">
        <v>82</v>
      </c>
      <c r="K28" s="115">
        <v>35.409999999999997</v>
      </c>
      <c r="L28" s="63">
        <v>122</v>
      </c>
      <c r="M28" s="115">
        <v>354.5</v>
      </c>
      <c r="N28" s="63">
        <v>3</v>
      </c>
      <c r="O28" s="115">
        <v>0.8</v>
      </c>
      <c r="P28" s="63">
        <v>1</v>
      </c>
      <c r="Q28" s="115">
        <v>0.01</v>
      </c>
      <c r="R28" s="63">
        <f t="shared" si="1"/>
        <v>321</v>
      </c>
      <c r="S28" s="115">
        <f t="shared" si="1"/>
        <v>411.59999999999997</v>
      </c>
    </row>
    <row r="29" spans="1:19" x14ac:dyDescent="0.25">
      <c r="A29" s="402"/>
      <c r="B29" s="289"/>
      <c r="C29" s="405"/>
      <c r="D29" s="283"/>
      <c r="E29" s="405"/>
      <c r="F29" s="292"/>
      <c r="G29" s="114" t="s">
        <v>190</v>
      </c>
      <c r="H29" s="63">
        <v>135</v>
      </c>
      <c r="I29" s="115">
        <v>13.13</v>
      </c>
      <c r="J29" s="63">
        <v>153</v>
      </c>
      <c r="K29" s="115">
        <v>55.77</v>
      </c>
      <c r="L29" s="63">
        <v>21</v>
      </c>
      <c r="M29" s="115">
        <v>6.54</v>
      </c>
      <c r="N29" s="63">
        <v>7</v>
      </c>
      <c r="O29" s="115">
        <v>3.03</v>
      </c>
      <c r="P29" s="63">
        <v>3</v>
      </c>
      <c r="Q29" s="115">
        <v>1.03</v>
      </c>
      <c r="R29" s="63">
        <f t="shared" si="1"/>
        <v>319</v>
      </c>
      <c r="S29" s="115">
        <f t="shared" si="1"/>
        <v>79.500000000000014</v>
      </c>
    </row>
    <row r="30" spans="1:19" x14ac:dyDescent="0.25">
      <c r="A30" s="402"/>
      <c r="B30" s="289"/>
      <c r="C30" s="405"/>
      <c r="D30" s="283"/>
      <c r="E30" s="405"/>
      <c r="F30" s="292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89"/>
      <c r="C31" s="405"/>
      <c r="D31" s="283"/>
      <c r="E31" s="405"/>
      <c r="F31" s="292"/>
      <c r="G31" s="114" t="s">
        <v>189</v>
      </c>
      <c r="H31" s="63">
        <v>2292</v>
      </c>
      <c r="I31" s="115">
        <v>286.83999999999997</v>
      </c>
      <c r="J31" s="63">
        <v>2011</v>
      </c>
      <c r="K31" s="115">
        <v>269.95999999999998</v>
      </c>
      <c r="L31" s="63">
        <v>216</v>
      </c>
      <c r="M31" s="115">
        <v>30.71</v>
      </c>
      <c r="N31" s="63">
        <v>89</v>
      </c>
      <c r="O31" s="115">
        <v>13.73</v>
      </c>
      <c r="P31" s="63">
        <v>16</v>
      </c>
      <c r="Q31" s="115">
        <v>4.07</v>
      </c>
      <c r="R31" s="63">
        <f t="shared" si="1"/>
        <v>4624</v>
      </c>
      <c r="S31" s="115">
        <f t="shared" si="1"/>
        <v>605.31000000000006</v>
      </c>
    </row>
    <row r="32" spans="1:19" ht="15.75" thickTop="1" x14ac:dyDescent="0.25">
      <c r="A32" s="402"/>
      <c r="B32" s="289"/>
      <c r="C32" s="405"/>
      <c r="D32" s="283"/>
      <c r="E32" s="413"/>
      <c r="F32" s="292"/>
      <c r="G32" s="82" t="s">
        <v>188</v>
      </c>
      <c r="H32" s="116">
        <v>4546</v>
      </c>
      <c r="I32" s="117">
        <v>1399.05</v>
      </c>
      <c r="J32" s="116">
        <v>3127</v>
      </c>
      <c r="K32" s="117">
        <v>945.3</v>
      </c>
      <c r="L32" s="116">
        <v>404</v>
      </c>
      <c r="M32" s="117">
        <v>615.46</v>
      </c>
      <c r="N32" s="116">
        <v>117</v>
      </c>
      <c r="O32" s="117">
        <v>33.1</v>
      </c>
      <c r="P32" s="116">
        <v>59</v>
      </c>
      <c r="Q32" s="117">
        <v>24.15</v>
      </c>
      <c r="R32" s="116">
        <f t="shared" si="1"/>
        <v>8253</v>
      </c>
      <c r="S32" s="117">
        <f>SUM(S20:S31)</f>
        <v>3017.06</v>
      </c>
    </row>
    <row r="33" spans="1:19" ht="15" customHeight="1" x14ac:dyDescent="0.25">
      <c r="A33" s="402" t="s">
        <v>96</v>
      </c>
      <c r="B33" s="289"/>
      <c r="C33" s="405" t="s">
        <v>174</v>
      </c>
      <c r="D33" s="283"/>
      <c r="E33" s="412" t="s">
        <v>187</v>
      </c>
      <c r="F33" s="292"/>
      <c r="G33" s="114" t="s">
        <v>186</v>
      </c>
      <c r="H33" s="63">
        <v>3</v>
      </c>
      <c r="I33" s="115">
        <v>0.6</v>
      </c>
      <c r="J33" s="63">
        <v>10</v>
      </c>
      <c r="K33" s="115">
        <v>2.69</v>
      </c>
      <c r="L33" s="63">
        <v>0</v>
      </c>
      <c r="M33" s="115">
        <v>0</v>
      </c>
      <c r="N33" s="63">
        <v>0</v>
      </c>
      <c r="O33" s="115">
        <v>0</v>
      </c>
      <c r="P33" s="63">
        <v>4</v>
      </c>
      <c r="Q33" s="115">
        <v>5.33</v>
      </c>
      <c r="R33" s="63">
        <f t="shared" si="1"/>
        <v>17</v>
      </c>
      <c r="S33" s="115">
        <f t="shared" si="1"/>
        <v>8.620000000000001</v>
      </c>
    </row>
    <row r="34" spans="1:19" ht="15" customHeight="1" x14ac:dyDescent="0.25">
      <c r="A34" s="402"/>
      <c r="B34" s="289"/>
      <c r="C34" s="405"/>
      <c r="D34" s="283"/>
      <c r="E34" s="405"/>
      <c r="F34" s="292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89"/>
      <c r="C35" s="405"/>
      <c r="D35" s="283"/>
      <c r="E35" s="405"/>
      <c r="F35" s="292"/>
      <c r="G35" s="114" t="s">
        <v>185</v>
      </c>
      <c r="H35" s="63">
        <v>0</v>
      </c>
      <c r="I35" s="115">
        <v>0</v>
      </c>
      <c r="J35" s="63">
        <v>0</v>
      </c>
      <c r="K35" s="115">
        <v>0</v>
      </c>
      <c r="L35" s="63">
        <v>0</v>
      </c>
      <c r="M35" s="115">
        <v>0</v>
      </c>
      <c r="N35" s="63">
        <v>0</v>
      </c>
      <c r="O35" s="115">
        <v>0</v>
      </c>
      <c r="P35" s="63">
        <v>0</v>
      </c>
      <c r="Q35" s="115">
        <v>0</v>
      </c>
      <c r="R35" s="63">
        <f t="shared" si="1"/>
        <v>0</v>
      </c>
      <c r="S35" s="115">
        <f t="shared" si="1"/>
        <v>0</v>
      </c>
    </row>
    <row r="36" spans="1:19" x14ac:dyDescent="0.25">
      <c r="A36" s="402"/>
      <c r="B36" s="289"/>
      <c r="C36" s="405"/>
      <c r="D36" s="283"/>
      <c r="E36" s="405"/>
      <c r="F36" s="292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0</v>
      </c>
      <c r="O36" s="115">
        <v>0</v>
      </c>
      <c r="P36" s="63">
        <v>0</v>
      </c>
      <c r="Q36" s="115">
        <v>0</v>
      </c>
      <c r="R36" s="63">
        <f t="shared" si="1"/>
        <v>0</v>
      </c>
      <c r="S36" s="115">
        <f t="shared" si="1"/>
        <v>0</v>
      </c>
    </row>
    <row r="37" spans="1:19" x14ac:dyDescent="0.25">
      <c r="A37" s="402"/>
      <c r="B37" s="289"/>
      <c r="C37" s="405"/>
      <c r="D37" s="283"/>
      <c r="E37" s="405"/>
      <c r="F37" s="292"/>
      <c r="G37" s="114" t="s">
        <v>183</v>
      </c>
      <c r="H37" s="63">
        <v>21</v>
      </c>
      <c r="I37" s="115">
        <v>6.03</v>
      </c>
      <c r="J37" s="63">
        <v>7</v>
      </c>
      <c r="K37" s="115">
        <v>1.76</v>
      </c>
      <c r="L37" s="63">
        <v>2</v>
      </c>
      <c r="M37" s="115">
        <v>0.46</v>
      </c>
      <c r="N37" s="63">
        <v>0</v>
      </c>
      <c r="O37" s="115">
        <v>0</v>
      </c>
      <c r="P37" s="63">
        <v>2</v>
      </c>
      <c r="Q37" s="115">
        <v>0.92</v>
      </c>
      <c r="R37" s="63">
        <f t="shared" si="1"/>
        <v>32</v>
      </c>
      <c r="S37" s="115">
        <f t="shared" si="1"/>
        <v>9.17</v>
      </c>
    </row>
    <row r="38" spans="1:19" x14ac:dyDescent="0.25">
      <c r="A38" s="402"/>
      <c r="B38" s="289"/>
      <c r="C38" s="405"/>
      <c r="D38" s="283"/>
      <c r="E38" s="405"/>
      <c r="F38" s="292"/>
      <c r="G38" s="114" t="s">
        <v>182</v>
      </c>
      <c r="H38" s="63">
        <v>0</v>
      </c>
      <c r="I38" s="115">
        <v>0</v>
      </c>
      <c r="J38" s="63">
        <v>6</v>
      </c>
      <c r="K38" s="115">
        <v>1.1100000000000001</v>
      </c>
      <c r="L38" s="63">
        <v>0</v>
      </c>
      <c r="M38" s="115">
        <v>0</v>
      </c>
      <c r="N38" s="63">
        <v>0</v>
      </c>
      <c r="O38" s="115">
        <v>0</v>
      </c>
      <c r="P38" s="63">
        <v>1</v>
      </c>
      <c r="Q38" s="115">
        <v>0.15</v>
      </c>
      <c r="R38" s="63">
        <f t="shared" si="1"/>
        <v>7</v>
      </c>
      <c r="S38" s="115">
        <f t="shared" si="1"/>
        <v>1.26</v>
      </c>
    </row>
    <row r="39" spans="1:19" x14ac:dyDescent="0.25">
      <c r="A39" s="402"/>
      <c r="B39" s="289"/>
      <c r="C39" s="405"/>
      <c r="D39" s="283"/>
      <c r="E39" s="405"/>
      <c r="F39" s="292"/>
      <c r="G39" s="114" t="s">
        <v>520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89"/>
      <c r="C40" s="405"/>
      <c r="D40" s="283"/>
      <c r="E40" s="405"/>
      <c r="F40" s="292"/>
      <c r="G40" s="114" t="s">
        <v>181</v>
      </c>
      <c r="H40" s="63">
        <v>144</v>
      </c>
      <c r="I40" s="115">
        <v>197.27</v>
      </c>
      <c r="J40" s="63">
        <v>92</v>
      </c>
      <c r="K40" s="115">
        <v>151.43</v>
      </c>
      <c r="L40" s="63">
        <v>1</v>
      </c>
      <c r="M40" s="115">
        <v>0.05</v>
      </c>
      <c r="N40" s="63">
        <v>0</v>
      </c>
      <c r="O40" s="115">
        <v>0</v>
      </c>
      <c r="P40" s="63">
        <v>0</v>
      </c>
      <c r="Q40" s="115">
        <v>0</v>
      </c>
      <c r="R40" s="63">
        <f t="shared" si="1"/>
        <v>237</v>
      </c>
      <c r="S40" s="115">
        <f t="shared" si="1"/>
        <v>348.75000000000006</v>
      </c>
    </row>
    <row r="41" spans="1:19" x14ac:dyDescent="0.25">
      <c r="A41" s="402"/>
      <c r="B41" s="289"/>
      <c r="C41" s="405"/>
      <c r="D41" s="283"/>
      <c r="E41" s="405"/>
      <c r="F41" s="292"/>
      <c r="G41" s="114" t="s">
        <v>521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0</v>
      </c>
      <c r="Q41" s="115">
        <v>0</v>
      </c>
      <c r="R41" s="63">
        <f t="shared" si="1"/>
        <v>0</v>
      </c>
      <c r="S41" s="115">
        <f t="shared" si="1"/>
        <v>0</v>
      </c>
    </row>
    <row r="42" spans="1:19" x14ac:dyDescent="0.25">
      <c r="A42" s="402"/>
      <c r="B42" s="289"/>
      <c r="C42" s="405"/>
      <c r="D42" s="283"/>
      <c r="E42" s="405"/>
      <c r="F42" s="292"/>
      <c r="G42" s="114" t="s">
        <v>423</v>
      </c>
      <c r="H42" s="63">
        <v>7</v>
      </c>
      <c r="I42" s="115">
        <v>3.52</v>
      </c>
      <c r="J42" s="63">
        <v>8</v>
      </c>
      <c r="K42" s="115">
        <v>4.51</v>
      </c>
      <c r="L42" s="63">
        <v>0</v>
      </c>
      <c r="M42" s="115">
        <v>0</v>
      </c>
      <c r="N42" s="63">
        <v>0</v>
      </c>
      <c r="O42" s="115">
        <v>0</v>
      </c>
      <c r="P42" s="63">
        <v>0</v>
      </c>
      <c r="Q42" s="115">
        <v>0</v>
      </c>
      <c r="R42" s="63">
        <f t="shared" si="1"/>
        <v>15</v>
      </c>
      <c r="S42" s="115">
        <f t="shared" si="1"/>
        <v>8.0299999999999994</v>
      </c>
    </row>
    <row r="43" spans="1:19" x14ac:dyDescent="0.25">
      <c r="A43" s="402"/>
      <c r="B43" s="289"/>
      <c r="C43" s="405"/>
      <c r="D43" s="283"/>
      <c r="E43" s="405"/>
      <c r="F43" s="292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0</v>
      </c>
      <c r="Q43" s="115">
        <v>0</v>
      </c>
      <c r="R43" s="63">
        <f t="shared" si="1"/>
        <v>0</v>
      </c>
      <c r="S43" s="115">
        <f t="shared" si="1"/>
        <v>0</v>
      </c>
    </row>
    <row r="44" spans="1:19" x14ac:dyDescent="0.25">
      <c r="A44" s="402"/>
      <c r="B44" s="289"/>
      <c r="C44" s="405"/>
      <c r="D44" s="283"/>
      <c r="E44" s="405"/>
      <c r="F44" s="292"/>
      <c r="G44" s="114" t="s">
        <v>180</v>
      </c>
      <c r="H44" s="63">
        <v>2</v>
      </c>
      <c r="I44" s="115">
        <v>0.18</v>
      </c>
      <c r="J44" s="63">
        <v>1</v>
      </c>
      <c r="K44" s="115">
        <v>0.65</v>
      </c>
      <c r="L44" s="63">
        <v>1</v>
      </c>
      <c r="M44" s="115">
        <v>0.02</v>
      </c>
      <c r="N44" s="63">
        <v>0</v>
      </c>
      <c r="O44" s="115">
        <v>0</v>
      </c>
      <c r="P44" s="63">
        <v>1</v>
      </c>
      <c r="Q44" s="115">
        <v>0.8</v>
      </c>
      <c r="R44" s="63">
        <f t="shared" si="1"/>
        <v>5</v>
      </c>
      <c r="S44" s="115">
        <f t="shared" si="1"/>
        <v>1.6500000000000001</v>
      </c>
    </row>
    <row r="45" spans="1:19" ht="15.75" thickBot="1" x14ac:dyDescent="0.3">
      <c r="A45" s="402"/>
      <c r="B45" s="289"/>
      <c r="C45" s="405"/>
      <c r="D45" s="283"/>
      <c r="E45" s="405"/>
      <c r="F45" s="292"/>
      <c r="G45" s="114" t="s">
        <v>179</v>
      </c>
      <c r="H45" s="63">
        <v>23</v>
      </c>
      <c r="I45" s="115">
        <v>3.76</v>
      </c>
      <c r="J45" s="63">
        <v>24</v>
      </c>
      <c r="K45" s="115">
        <v>6.58</v>
      </c>
      <c r="L45" s="63">
        <v>1</v>
      </c>
      <c r="M45" s="115">
        <v>0.13</v>
      </c>
      <c r="N45" s="63">
        <v>1</v>
      </c>
      <c r="O45" s="115">
        <v>0.17</v>
      </c>
      <c r="P45" s="63">
        <v>1</v>
      </c>
      <c r="Q45" s="115">
        <v>0.18</v>
      </c>
      <c r="R45" s="63">
        <f t="shared" si="1"/>
        <v>50</v>
      </c>
      <c r="S45" s="115">
        <f t="shared" si="1"/>
        <v>10.82</v>
      </c>
    </row>
    <row r="46" spans="1:19" ht="15.75" thickTop="1" x14ac:dyDescent="0.25">
      <c r="A46" s="402"/>
      <c r="B46" s="289"/>
      <c r="C46" s="405"/>
      <c r="D46" s="283"/>
      <c r="E46" s="413"/>
      <c r="F46" s="292"/>
      <c r="G46" s="82" t="s">
        <v>178</v>
      </c>
      <c r="H46" s="116">
        <v>194</v>
      </c>
      <c r="I46" s="117">
        <v>211.36</v>
      </c>
      <c r="J46" s="116">
        <v>142</v>
      </c>
      <c r="K46" s="117">
        <v>168.73</v>
      </c>
      <c r="L46" s="116">
        <v>5</v>
      </c>
      <c r="M46" s="117">
        <v>0.66</v>
      </c>
      <c r="N46" s="116">
        <v>1</v>
      </c>
      <c r="O46" s="117">
        <v>0.17</v>
      </c>
      <c r="P46" s="116">
        <v>9</v>
      </c>
      <c r="Q46" s="117">
        <v>7.38</v>
      </c>
      <c r="R46" s="116">
        <f t="shared" si="1"/>
        <v>351</v>
      </c>
      <c r="S46" s="117">
        <f>SUM(S33:S45)</f>
        <v>388.3</v>
      </c>
    </row>
    <row r="47" spans="1:19" ht="15" customHeight="1" thickBot="1" x14ac:dyDescent="0.3">
      <c r="A47" s="402"/>
      <c r="B47" s="289"/>
      <c r="C47" s="405"/>
      <c r="D47" s="283"/>
      <c r="E47" s="412" t="s">
        <v>177</v>
      </c>
      <c r="F47" s="292"/>
      <c r="G47" s="114" t="s">
        <v>176</v>
      </c>
      <c r="H47" s="63">
        <v>8186</v>
      </c>
      <c r="I47" s="115">
        <v>2097.2399999999998</v>
      </c>
      <c r="J47" s="63">
        <v>4345</v>
      </c>
      <c r="K47" s="115">
        <v>1037.17</v>
      </c>
      <c r="L47" s="63">
        <v>583</v>
      </c>
      <c r="M47" s="115">
        <v>124.62</v>
      </c>
      <c r="N47" s="63">
        <v>294</v>
      </c>
      <c r="O47" s="115">
        <v>85.65</v>
      </c>
      <c r="P47" s="63">
        <v>427</v>
      </c>
      <c r="Q47" s="115">
        <v>859.19</v>
      </c>
      <c r="R47" s="63">
        <f t="shared" si="1"/>
        <v>13835</v>
      </c>
      <c r="S47" s="115">
        <f>+I47+K47+M47+O47+Q47</f>
        <v>4203.87</v>
      </c>
    </row>
    <row r="48" spans="1:19" ht="15.75" thickTop="1" x14ac:dyDescent="0.25">
      <c r="A48" s="402"/>
      <c r="B48" s="289"/>
      <c r="C48" s="405"/>
      <c r="D48" s="283"/>
      <c r="E48" s="405"/>
      <c r="F48" s="292"/>
      <c r="G48" s="82" t="s">
        <v>175</v>
      </c>
      <c r="H48" s="116">
        <v>8186</v>
      </c>
      <c r="I48" s="117">
        <v>2097.2399999999998</v>
      </c>
      <c r="J48" s="116">
        <v>4345</v>
      </c>
      <c r="K48" s="117">
        <v>1037.17</v>
      </c>
      <c r="L48" s="116">
        <v>583</v>
      </c>
      <c r="M48" s="117">
        <v>124.62</v>
      </c>
      <c r="N48" s="116">
        <v>294</v>
      </c>
      <c r="O48" s="117">
        <v>85.65</v>
      </c>
      <c r="P48" s="116">
        <v>427</v>
      </c>
      <c r="Q48" s="117">
        <v>859.19</v>
      </c>
      <c r="R48" s="116">
        <f t="shared" si="1"/>
        <v>13835</v>
      </c>
      <c r="S48" s="117">
        <f>SUM(S47)</f>
        <v>4203.87</v>
      </c>
    </row>
    <row r="49" spans="1:19" ht="15.75" customHeight="1" thickBot="1" x14ac:dyDescent="0.3">
      <c r="A49" s="402"/>
      <c r="B49" s="289"/>
      <c r="C49" s="405"/>
      <c r="D49" s="283"/>
      <c r="E49" s="412" t="s">
        <v>173</v>
      </c>
      <c r="F49" s="292"/>
      <c r="G49" s="114" t="s">
        <v>172</v>
      </c>
      <c r="H49" s="63">
        <v>12528</v>
      </c>
      <c r="I49" s="115">
        <v>10610.71</v>
      </c>
      <c r="J49" s="63">
        <v>10377</v>
      </c>
      <c r="K49" s="115">
        <v>7592.82</v>
      </c>
      <c r="L49" s="63">
        <v>1806</v>
      </c>
      <c r="M49" s="115">
        <v>2212.96</v>
      </c>
      <c r="N49" s="63">
        <v>2467</v>
      </c>
      <c r="O49" s="115">
        <v>3970.53</v>
      </c>
      <c r="P49" s="63">
        <v>306</v>
      </c>
      <c r="Q49" s="115">
        <v>131.88999999999999</v>
      </c>
      <c r="R49" s="63">
        <f t="shared" si="1"/>
        <v>27484</v>
      </c>
      <c r="S49" s="115">
        <f>+I49+K49+M49+O49+Q49</f>
        <v>24518.909999999996</v>
      </c>
    </row>
    <row r="50" spans="1:19" ht="15.75" thickTop="1" x14ac:dyDescent="0.25">
      <c r="A50" s="402"/>
      <c r="B50" s="289"/>
      <c r="C50" s="405"/>
      <c r="D50" s="283"/>
      <c r="E50" s="413"/>
      <c r="F50" s="292"/>
      <c r="G50" s="82" t="s">
        <v>171</v>
      </c>
      <c r="H50" s="116">
        <v>12528</v>
      </c>
      <c r="I50" s="117">
        <v>10610.71</v>
      </c>
      <c r="J50" s="116">
        <v>10377</v>
      </c>
      <c r="K50" s="117">
        <v>7592.82</v>
      </c>
      <c r="L50" s="116">
        <v>1806</v>
      </c>
      <c r="M50" s="117">
        <v>2212.96</v>
      </c>
      <c r="N50" s="116">
        <v>2467</v>
      </c>
      <c r="O50" s="117">
        <v>3970.53</v>
      </c>
      <c r="P50" s="116">
        <v>306</v>
      </c>
      <c r="Q50" s="117">
        <v>131.88999999999999</v>
      </c>
      <c r="R50" s="116">
        <f t="shared" si="1"/>
        <v>27484</v>
      </c>
      <c r="S50" s="117">
        <f>SUM(S49)</f>
        <v>24518.909999999996</v>
      </c>
    </row>
    <row r="51" spans="1:19" ht="15" customHeight="1" x14ac:dyDescent="0.25">
      <c r="A51" s="402"/>
      <c r="B51" s="289"/>
      <c r="C51" s="405"/>
      <c r="D51" s="283"/>
      <c r="E51" s="412" t="s">
        <v>170</v>
      </c>
      <c r="F51" s="292"/>
      <c r="G51" s="114" t="s">
        <v>169</v>
      </c>
      <c r="H51" s="63">
        <v>13</v>
      </c>
      <c r="I51" s="115">
        <v>6.91</v>
      </c>
      <c r="J51" s="63">
        <v>15</v>
      </c>
      <c r="K51" s="115">
        <v>13.21</v>
      </c>
      <c r="L51" s="63">
        <v>0</v>
      </c>
      <c r="M51" s="115">
        <v>0</v>
      </c>
      <c r="N51" s="63">
        <v>2</v>
      </c>
      <c r="O51" s="115">
        <v>0.17</v>
      </c>
      <c r="P51" s="63">
        <v>0</v>
      </c>
      <c r="Q51" s="115">
        <v>0</v>
      </c>
      <c r="R51" s="63">
        <f t="shared" si="1"/>
        <v>30</v>
      </c>
      <c r="S51" s="115">
        <f t="shared" si="1"/>
        <v>20.290000000000003</v>
      </c>
    </row>
    <row r="52" spans="1:19" x14ac:dyDescent="0.25">
      <c r="A52" s="402"/>
      <c r="B52" s="289"/>
      <c r="C52" s="405"/>
      <c r="D52" s="283"/>
      <c r="E52" s="405"/>
      <c r="F52" s="292"/>
      <c r="G52" s="114" t="s">
        <v>168</v>
      </c>
      <c r="H52" s="63">
        <v>40</v>
      </c>
      <c r="I52" s="115">
        <v>21.26</v>
      </c>
      <c r="J52" s="63">
        <v>22</v>
      </c>
      <c r="K52" s="115">
        <v>11.74</v>
      </c>
      <c r="L52" s="63">
        <v>0</v>
      </c>
      <c r="M52" s="115">
        <v>0</v>
      </c>
      <c r="N52" s="63">
        <v>0</v>
      </c>
      <c r="O52" s="115">
        <v>0</v>
      </c>
      <c r="P52" s="63">
        <v>0</v>
      </c>
      <c r="Q52" s="115">
        <v>0</v>
      </c>
      <c r="R52" s="63">
        <f t="shared" si="1"/>
        <v>62</v>
      </c>
      <c r="S52" s="115">
        <f t="shared" si="1"/>
        <v>33</v>
      </c>
    </row>
    <row r="53" spans="1:19" x14ac:dyDescent="0.25">
      <c r="A53" s="402"/>
      <c r="B53" s="289"/>
      <c r="C53" s="405"/>
      <c r="D53" s="283"/>
      <c r="E53" s="405"/>
      <c r="F53" s="292"/>
      <c r="G53" s="114" t="s">
        <v>167</v>
      </c>
      <c r="H53" s="63">
        <v>16</v>
      </c>
      <c r="I53" s="115">
        <v>8.2200000000000006</v>
      </c>
      <c r="J53" s="63">
        <v>22</v>
      </c>
      <c r="K53" s="115">
        <v>6.88</v>
      </c>
      <c r="L53" s="63">
        <v>0</v>
      </c>
      <c r="M53" s="115">
        <v>0</v>
      </c>
      <c r="N53" s="63">
        <v>1</v>
      </c>
      <c r="O53" s="115">
        <v>0.01</v>
      </c>
      <c r="P53" s="63">
        <v>0</v>
      </c>
      <c r="Q53" s="115">
        <v>0</v>
      </c>
      <c r="R53" s="63">
        <f t="shared" si="1"/>
        <v>39</v>
      </c>
      <c r="S53" s="115">
        <f t="shared" si="1"/>
        <v>15.110000000000001</v>
      </c>
    </row>
    <row r="54" spans="1:19" x14ac:dyDescent="0.25">
      <c r="A54" s="402"/>
      <c r="B54" s="289"/>
      <c r="C54" s="405"/>
      <c r="D54" s="283"/>
      <c r="E54" s="405"/>
      <c r="F54" s="292"/>
      <c r="G54" s="114" t="s">
        <v>166</v>
      </c>
      <c r="H54" s="63">
        <v>1</v>
      </c>
      <c r="I54" s="115">
        <v>1.3</v>
      </c>
      <c r="J54" s="63">
        <v>68</v>
      </c>
      <c r="K54" s="115">
        <v>74.2</v>
      </c>
      <c r="L54" s="63">
        <v>4</v>
      </c>
      <c r="M54" s="115">
        <v>2.2400000000000002</v>
      </c>
      <c r="N54" s="63">
        <v>5</v>
      </c>
      <c r="O54" s="115">
        <v>36.619999999999997</v>
      </c>
      <c r="P54" s="63">
        <v>44</v>
      </c>
      <c r="Q54" s="115">
        <v>104.09</v>
      </c>
      <c r="R54" s="63">
        <f t="shared" si="1"/>
        <v>122</v>
      </c>
      <c r="S54" s="115">
        <f t="shared" si="1"/>
        <v>218.45</v>
      </c>
    </row>
    <row r="55" spans="1:19" x14ac:dyDescent="0.25">
      <c r="A55" s="402"/>
      <c r="B55" s="289"/>
      <c r="C55" s="405"/>
      <c r="D55" s="283"/>
      <c r="E55" s="405"/>
      <c r="F55" s="292"/>
      <c r="G55" s="114" t="s">
        <v>165</v>
      </c>
      <c r="H55" s="63">
        <v>191</v>
      </c>
      <c r="I55" s="115">
        <v>223.76</v>
      </c>
      <c r="J55" s="63">
        <v>171</v>
      </c>
      <c r="K55" s="115">
        <v>171.74</v>
      </c>
      <c r="L55" s="63">
        <v>2</v>
      </c>
      <c r="M55" s="115">
        <v>2.19</v>
      </c>
      <c r="N55" s="63">
        <v>2</v>
      </c>
      <c r="O55" s="115">
        <v>7.49</v>
      </c>
      <c r="P55" s="63">
        <v>0</v>
      </c>
      <c r="Q55" s="115">
        <v>0</v>
      </c>
      <c r="R55" s="63">
        <f t="shared" ref="R55:S89" si="2">+H55+J55+L55+N55+P55</f>
        <v>366</v>
      </c>
      <c r="S55" s="115">
        <f t="shared" si="2"/>
        <v>405.18</v>
      </c>
    </row>
    <row r="56" spans="1:19" x14ac:dyDescent="0.25">
      <c r="A56" s="402"/>
      <c r="B56" s="289"/>
      <c r="C56" s="405"/>
      <c r="D56" s="283"/>
      <c r="E56" s="405"/>
      <c r="F56" s="292"/>
      <c r="G56" s="114" t="s">
        <v>164</v>
      </c>
      <c r="H56" s="63">
        <v>181</v>
      </c>
      <c r="I56" s="115">
        <v>92.42</v>
      </c>
      <c r="J56" s="63">
        <v>1</v>
      </c>
      <c r="K56" s="115">
        <v>0.34</v>
      </c>
      <c r="L56" s="63">
        <v>0</v>
      </c>
      <c r="M56" s="115">
        <v>0</v>
      </c>
      <c r="N56" s="63">
        <v>0</v>
      </c>
      <c r="O56" s="115">
        <v>0</v>
      </c>
      <c r="P56" s="63">
        <v>0</v>
      </c>
      <c r="Q56" s="115">
        <v>0</v>
      </c>
      <c r="R56" s="63">
        <f t="shared" si="2"/>
        <v>182</v>
      </c>
      <c r="S56" s="115">
        <f t="shared" si="2"/>
        <v>92.76</v>
      </c>
    </row>
    <row r="57" spans="1:19" ht="15.75" thickBot="1" x14ac:dyDescent="0.3">
      <c r="A57" s="402"/>
      <c r="B57" s="289"/>
      <c r="C57" s="405"/>
      <c r="D57" s="283"/>
      <c r="E57" s="405"/>
      <c r="F57" s="292"/>
      <c r="G57" s="114" t="s">
        <v>163</v>
      </c>
      <c r="H57" s="63">
        <v>427</v>
      </c>
      <c r="I57" s="115">
        <v>51.34</v>
      </c>
      <c r="J57" s="63">
        <v>239</v>
      </c>
      <c r="K57" s="115">
        <v>49.31</v>
      </c>
      <c r="L57" s="63">
        <v>82</v>
      </c>
      <c r="M57" s="115">
        <v>13.56</v>
      </c>
      <c r="N57" s="63">
        <v>33</v>
      </c>
      <c r="O57" s="115">
        <v>6.23</v>
      </c>
      <c r="P57" s="63">
        <v>4</v>
      </c>
      <c r="Q57" s="115">
        <v>0.32</v>
      </c>
      <c r="R57" s="63">
        <f t="shared" si="2"/>
        <v>785</v>
      </c>
      <c r="S57" s="115">
        <f t="shared" si="2"/>
        <v>120.76</v>
      </c>
    </row>
    <row r="58" spans="1:19" ht="15.75" thickTop="1" x14ac:dyDescent="0.25">
      <c r="A58" s="402"/>
      <c r="B58" s="289"/>
      <c r="C58" s="405"/>
      <c r="D58" s="283"/>
      <c r="E58" s="413"/>
      <c r="F58" s="292"/>
      <c r="G58" s="82" t="s">
        <v>162</v>
      </c>
      <c r="H58" s="116">
        <v>824</v>
      </c>
      <c r="I58" s="117">
        <v>405.21</v>
      </c>
      <c r="J58" s="116">
        <v>497</v>
      </c>
      <c r="K58" s="117">
        <v>327.42</v>
      </c>
      <c r="L58" s="116">
        <v>88</v>
      </c>
      <c r="M58" s="117">
        <v>17.989999999999998</v>
      </c>
      <c r="N58" s="116">
        <v>42</v>
      </c>
      <c r="O58" s="117">
        <v>50.52</v>
      </c>
      <c r="P58" s="116">
        <v>46</v>
      </c>
      <c r="Q58" s="117">
        <v>104.41</v>
      </c>
      <c r="R58" s="116">
        <f t="shared" si="2"/>
        <v>1497</v>
      </c>
      <c r="S58" s="117">
        <f>SUM(S51:S57)</f>
        <v>905.55</v>
      </c>
    </row>
    <row r="59" spans="1:19" ht="15" customHeight="1" thickBot="1" x14ac:dyDescent="0.3">
      <c r="A59" s="402"/>
      <c r="B59" s="289"/>
      <c r="C59" s="405"/>
      <c r="D59" s="283"/>
      <c r="E59" s="412" t="s">
        <v>161</v>
      </c>
      <c r="F59" s="292"/>
      <c r="G59" s="114" t="s">
        <v>160</v>
      </c>
      <c r="H59" s="63">
        <v>497</v>
      </c>
      <c r="I59" s="115">
        <v>398.21</v>
      </c>
      <c r="J59" s="63">
        <v>169</v>
      </c>
      <c r="K59" s="115">
        <v>212.22</v>
      </c>
      <c r="L59" s="63">
        <v>88</v>
      </c>
      <c r="M59" s="115">
        <v>121.71</v>
      </c>
      <c r="N59" s="63">
        <v>163</v>
      </c>
      <c r="O59" s="115">
        <v>780.93</v>
      </c>
      <c r="P59" s="63">
        <v>126</v>
      </c>
      <c r="Q59" s="115">
        <v>526.94000000000005</v>
      </c>
      <c r="R59" s="63">
        <f t="shared" si="2"/>
        <v>1043</v>
      </c>
      <c r="S59" s="115">
        <f>+I59+K59+M59+O59+Q59</f>
        <v>2040.01</v>
      </c>
    </row>
    <row r="60" spans="1:19" ht="15.75" thickTop="1" x14ac:dyDescent="0.25">
      <c r="A60" s="402"/>
      <c r="B60" s="289"/>
      <c r="C60" s="405"/>
      <c r="D60" s="283"/>
      <c r="E60" s="413"/>
      <c r="F60" s="292"/>
      <c r="G60" s="82" t="s">
        <v>159</v>
      </c>
      <c r="H60" s="116">
        <v>497</v>
      </c>
      <c r="I60" s="117">
        <v>398.21</v>
      </c>
      <c r="J60" s="116">
        <v>169</v>
      </c>
      <c r="K60" s="117">
        <v>212.22</v>
      </c>
      <c r="L60" s="116">
        <v>88</v>
      </c>
      <c r="M60" s="117">
        <v>121.71</v>
      </c>
      <c r="N60" s="116">
        <v>163</v>
      </c>
      <c r="O60" s="117">
        <v>780.93</v>
      </c>
      <c r="P60" s="116">
        <v>126</v>
      </c>
      <c r="Q60" s="117">
        <v>526.94000000000005</v>
      </c>
      <c r="R60" s="116">
        <f t="shared" si="2"/>
        <v>1043</v>
      </c>
      <c r="S60" s="117">
        <f>SUM(S59)</f>
        <v>2040.01</v>
      </c>
    </row>
    <row r="61" spans="1:19" ht="15" customHeight="1" x14ac:dyDescent="0.25">
      <c r="A61" s="402"/>
      <c r="B61" s="289"/>
      <c r="C61" s="405"/>
      <c r="D61" s="283"/>
      <c r="E61" s="412" t="s">
        <v>158</v>
      </c>
      <c r="F61" s="292"/>
      <c r="G61" s="114" t="s">
        <v>157</v>
      </c>
      <c r="H61" s="63">
        <v>0</v>
      </c>
      <c r="I61" s="115">
        <v>0</v>
      </c>
      <c r="J61" s="63">
        <v>0</v>
      </c>
      <c r="K61" s="115">
        <v>0</v>
      </c>
      <c r="L61" s="63">
        <v>0</v>
      </c>
      <c r="M61" s="115">
        <v>0</v>
      </c>
      <c r="N61" s="63">
        <v>0</v>
      </c>
      <c r="O61" s="115">
        <v>0</v>
      </c>
      <c r="P61" s="63">
        <v>0</v>
      </c>
      <c r="Q61" s="115">
        <v>0</v>
      </c>
      <c r="R61" s="63">
        <f t="shared" si="2"/>
        <v>0</v>
      </c>
      <c r="S61" s="115">
        <f>+I61+K61+M61+O61+Q61</f>
        <v>0</v>
      </c>
    </row>
    <row r="62" spans="1:19" x14ac:dyDescent="0.25">
      <c r="A62" s="402"/>
      <c r="B62" s="289"/>
      <c r="C62" s="405"/>
      <c r="D62" s="283"/>
      <c r="E62" s="405"/>
      <c r="F62" s="292"/>
      <c r="G62" s="114" t="s">
        <v>156</v>
      </c>
      <c r="H62" s="63">
        <v>1091</v>
      </c>
      <c r="I62" s="115">
        <v>6600.88</v>
      </c>
      <c r="J62" s="63">
        <v>33</v>
      </c>
      <c r="K62" s="115">
        <v>223.41</v>
      </c>
      <c r="L62" s="63">
        <v>0</v>
      </c>
      <c r="M62" s="115">
        <v>0</v>
      </c>
      <c r="N62" s="63">
        <v>0</v>
      </c>
      <c r="O62" s="115">
        <v>0</v>
      </c>
      <c r="P62" s="63">
        <v>0</v>
      </c>
      <c r="Q62" s="115">
        <v>0</v>
      </c>
      <c r="R62" s="63">
        <f t="shared" si="2"/>
        <v>1124</v>
      </c>
      <c r="S62" s="115">
        <f>+I62+K62+M62+O62+Q62</f>
        <v>6824.29</v>
      </c>
    </row>
    <row r="63" spans="1:19" ht="15.75" thickBot="1" x14ac:dyDescent="0.3">
      <c r="A63" s="402"/>
      <c r="B63" s="289"/>
      <c r="C63" s="405"/>
      <c r="D63" s="283"/>
      <c r="E63" s="405"/>
      <c r="F63" s="292"/>
      <c r="G63" s="114" t="s">
        <v>155</v>
      </c>
      <c r="H63" s="63">
        <v>7906</v>
      </c>
      <c r="I63" s="115">
        <v>4584.51</v>
      </c>
      <c r="J63" s="63">
        <v>6249</v>
      </c>
      <c r="K63" s="115">
        <v>3783.83</v>
      </c>
      <c r="L63" s="63">
        <v>814</v>
      </c>
      <c r="M63" s="115">
        <v>490.51</v>
      </c>
      <c r="N63" s="63">
        <v>960</v>
      </c>
      <c r="O63" s="115">
        <v>1149.5899999999999</v>
      </c>
      <c r="P63" s="63">
        <v>204</v>
      </c>
      <c r="Q63" s="115">
        <v>242.08</v>
      </c>
      <c r="R63" s="63">
        <f t="shared" si="2"/>
        <v>16133</v>
      </c>
      <c r="S63" s="115">
        <f>+I63+K63+M63+O63+Q63</f>
        <v>10250.52</v>
      </c>
    </row>
    <row r="64" spans="1:19" ht="15.75" thickTop="1" x14ac:dyDescent="0.25">
      <c r="A64" s="402"/>
      <c r="B64" s="289"/>
      <c r="C64" s="405"/>
      <c r="D64" s="283"/>
      <c r="E64" s="413"/>
      <c r="F64" s="292"/>
      <c r="G64" s="82" t="s">
        <v>154</v>
      </c>
      <c r="H64" s="116">
        <v>8347</v>
      </c>
      <c r="I64" s="117">
        <v>11185.39</v>
      </c>
      <c r="J64" s="116">
        <v>6265</v>
      </c>
      <c r="K64" s="117">
        <v>4007.24</v>
      </c>
      <c r="L64" s="116">
        <v>814</v>
      </c>
      <c r="M64" s="117">
        <v>490.51</v>
      </c>
      <c r="N64" s="116">
        <v>960</v>
      </c>
      <c r="O64" s="117">
        <v>1149.5899999999999</v>
      </c>
      <c r="P64" s="116">
        <v>204</v>
      </c>
      <c r="Q64" s="117">
        <v>242.08</v>
      </c>
      <c r="R64" s="116">
        <f t="shared" si="2"/>
        <v>16590</v>
      </c>
      <c r="S64" s="117">
        <f>SUM(S61:S63)</f>
        <v>17074.810000000001</v>
      </c>
    </row>
    <row r="65" spans="1:19" ht="15.75" thickBot="1" x14ac:dyDescent="0.3">
      <c r="A65" s="402"/>
      <c r="B65" s="289"/>
      <c r="C65" s="405"/>
      <c r="D65" s="283"/>
      <c r="E65" s="412" t="s">
        <v>153</v>
      </c>
      <c r="F65" s="292"/>
      <c r="G65" s="114" t="s">
        <v>152</v>
      </c>
      <c r="H65" s="63">
        <v>16632</v>
      </c>
      <c r="I65" s="115">
        <v>12794.93</v>
      </c>
      <c r="J65" s="63">
        <v>6891</v>
      </c>
      <c r="K65" s="115">
        <v>3868.31</v>
      </c>
      <c r="L65" s="63">
        <v>862</v>
      </c>
      <c r="M65" s="115">
        <v>489.2</v>
      </c>
      <c r="N65" s="63">
        <v>371</v>
      </c>
      <c r="O65" s="115">
        <v>366.73</v>
      </c>
      <c r="P65" s="63">
        <v>97</v>
      </c>
      <c r="Q65" s="115">
        <v>22.98</v>
      </c>
      <c r="R65" s="63">
        <f t="shared" si="2"/>
        <v>24853</v>
      </c>
      <c r="S65" s="115">
        <f>+I65+K65+M65+O65+Q65</f>
        <v>17542.150000000001</v>
      </c>
    </row>
    <row r="66" spans="1:19" ht="16.5" thickTop="1" thickBot="1" x14ac:dyDescent="0.3">
      <c r="A66" s="402"/>
      <c r="B66" s="289"/>
      <c r="C66" s="405"/>
      <c r="D66" s="283"/>
      <c r="E66" s="405"/>
      <c r="F66" s="292"/>
      <c r="G66" s="82" t="s">
        <v>151</v>
      </c>
      <c r="H66" s="118">
        <v>16632</v>
      </c>
      <c r="I66" s="117">
        <v>12794.93</v>
      </c>
      <c r="J66" s="118">
        <v>6891</v>
      </c>
      <c r="K66" s="117">
        <v>3868.31</v>
      </c>
      <c r="L66" s="118">
        <v>862</v>
      </c>
      <c r="M66" s="117">
        <v>489.2</v>
      </c>
      <c r="N66" s="118">
        <v>371</v>
      </c>
      <c r="O66" s="117">
        <v>366.73</v>
      </c>
      <c r="P66" s="118">
        <v>97</v>
      </c>
      <c r="Q66" s="117">
        <v>22.98</v>
      </c>
      <c r="R66" s="118">
        <f t="shared" si="2"/>
        <v>24853</v>
      </c>
      <c r="S66" s="117">
        <f>SUM(S65)</f>
        <v>17542.150000000001</v>
      </c>
    </row>
    <row r="67" spans="1:19" ht="15.75" thickTop="1" x14ac:dyDescent="0.25">
      <c r="A67" s="402" t="s">
        <v>96</v>
      </c>
      <c r="B67" s="289"/>
      <c r="C67" s="405" t="s">
        <v>174</v>
      </c>
      <c r="D67" s="283"/>
      <c r="E67" s="412" t="s">
        <v>147</v>
      </c>
      <c r="F67" s="292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0</v>
      </c>
      <c r="O67" s="115">
        <v>0</v>
      </c>
      <c r="P67" s="63">
        <v>0</v>
      </c>
      <c r="Q67" s="115">
        <v>0</v>
      </c>
      <c r="R67" s="63">
        <f t="shared" si="2"/>
        <v>0</v>
      </c>
      <c r="S67" s="115">
        <f t="shared" si="2"/>
        <v>0</v>
      </c>
    </row>
    <row r="68" spans="1:19" x14ac:dyDescent="0.25">
      <c r="A68" s="402"/>
      <c r="B68" s="289"/>
      <c r="C68" s="405"/>
      <c r="D68" s="283"/>
      <c r="E68" s="405"/>
      <c r="F68" s="292"/>
      <c r="G68" s="114" t="s">
        <v>482</v>
      </c>
      <c r="H68" s="63">
        <v>0</v>
      </c>
      <c r="I68" s="115">
        <v>0</v>
      </c>
      <c r="J68" s="63">
        <v>1</v>
      </c>
      <c r="K68" s="115">
        <v>0.06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1</v>
      </c>
      <c r="S68" s="115">
        <f t="shared" si="2"/>
        <v>0.06</v>
      </c>
    </row>
    <row r="69" spans="1:19" x14ac:dyDescent="0.25">
      <c r="A69" s="402"/>
      <c r="B69" s="289"/>
      <c r="C69" s="405"/>
      <c r="D69" s="283"/>
      <c r="E69" s="405"/>
      <c r="F69" s="292"/>
      <c r="G69" s="114" t="s">
        <v>149</v>
      </c>
      <c r="H69" s="63">
        <v>0</v>
      </c>
      <c r="I69" s="115">
        <v>0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0</v>
      </c>
      <c r="S69" s="115">
        <f t="shared" si="2"/>
        <v>0</v>
      </c>
    </row>
    <row r="70" spans="1:19" x14ac:dyDescent="0.25">
      <c r="A70" s="402"/>
      <c r="B70" s="289"/>
      <c r="C70" s="405"/>
      <c r="D70" s="283"/>
      <c r="E70" s="405"/>
      <c r="F70" s="292"/>
      <c r="G70" s="114" t="s">
        <v>483</v>
      </c>
      <c r="H70" s="63">
        <v>0</v>
      </c>
      <c r="I70" s="115">
        <v>0</v>
      </c>
      <c r="J70" s="63">
        <v>0</v>
      </c>
      <c r="K70" s="115">
        <v>0</v>
      </c>
      <c r="L70" s="63">
        <v>0</v>
      </c>
      <c r="M70" s="115">
        <v>0</v>
      </c>
      <c r="N70" s="63">
        <v>0</v>
      </c>
      <c r="O70" s="115">
        <v>0</v>
      </c>
      <c r="P70" s="63">
        <v>0</v>
      </c>
      <c r="Q70" s="115">
        <v>0</v>
      </c>
      <c r="R70" s="63">
        <f t="shared" si="2"/>
        <v>0</v>
      </c>
      <c r="S70" s="115">
        <f t="shared" si="2"/>
        <v>0</v>
      </c>
    </row>
    <row r="71" spans="1:19" x14ac:dyDescent="0.25">
      <c r="A71" s="402"/>
      <c r="B71" s="289"/>
      <c r="C71" s="405"/>
      <c r="D71" s="283"/>
      <c r="E71" s="405"/>
      <c r="F71" s="292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89"/>
      <c r="C72" s="405"/>
      <c r="D72" s="283"/>
      <c r="E72" s="405"/>
      <c r="F72" s="292"/>
      <c r="G72" s="114" t="s">
        <v>148</v>
      </c>
      <c r="H72" s="63">
        <v>22</v>
      </c>
      <c r="I72" s="115">
        <v>7.38</v>
      </c>
      <c r="J72" s="63">
        <v>21</v>
      </c>
      <c r="K72" s="115">
        <v>10.1</v>
      </c>
      <c r="L72" s="63">
        <v>0</v>
      </c>
      <c r="M72" s="115">
        <v>0</v>
      </c>
      <c r="N72" s="63">
        <v>0</v>
      </c>
      <c r="O72" s="115">
        <v>0</v>
      </c>
      <c r="P72" s="63">
        <v>0</v>
      </c>
      <c r="Q72" s="115">
        <v>0</v>
      </c>
      <c r="R72" s="63">
        <f t="shared" si="2"/>
        <v>43</v>
      </c>
      <c r="S72" s="115">
        <f t="shared" si="2"/>
        <v>17.48</v>
      </c>
    </row>
    <row r="73" spans="1:19" ht="15.75" thickBot="1" x14ac:dyDescent="0.3">
      <c r="A73" s="402"/>
      <c r="B73" s="289"/>
      <c r="C73" s="405"/>
      <c r="D73" s="283"/>
      <c r="E73" s="405"/>
      <c r="F73" s="292"/>
      <c r="G73" s="114" t="s">
        <v>147</v>
      </c>
      <c r="H73" s="63">
        <v>63</v>
      </c>
      <c r="I73" s="115">
        <v>13.36</v>
      </c>
      <c r="J73" s="63">
        <v>71</v>
      </c>
      <c r="K73" s="115">
        <v>11.12</v>
      </c>
      <c r="L73" s="63">
        <v>5</v>
      </c>
      <c r="M73" s="115">
        <v>0.48</v>
      </c>
      <c r="N73" s="63">
        <v>6</v>
      </c>
      <c r="O73" s="115">
        <v>0.56999999999999995</v>
      </c>
      <c r="P73" s="63">
        <v>2</v>
      </c>
      <c r="Q73" s="115">
        <v>0.11</v>
      </c>
      <c r="R73" s="63">
        <f t="shared" si="2"/>
        <v>147</v>
      </c>
      <c r="S73" s="115">
        <f t="shared" si="2"/>
        <v>25.639999999999997</v>
      </c>
    </row>
    <row r="74" spans="1:19" ht="16.5" thickTop="1" thickBot="1" x14ac:dyDescent="0.3">
      <c r="A74" s="402"/>
      <c r="B74" s="289"/>
      <c r="C74" s="405"/>
      <c r="D74" s="283"/>
      <c r="E74" s="407"/>
      <c r="F74" s="292"/>
      <c r="G74" s="82" t="s">
        <v>146</v>
      </c>
      <c r="H74" s="116">
        <v>85</v>
      </c>
      <c r="I74" s="117">
        <v>20.74</v>
      </c>
      <c r="J74" s="116">
        <v>93</v>
      </c>
      <c r="K74" s="117">
        <v>21.28</v>
      </c>
      <c r="L74" s="116">
        <v>5</v>
      </c>
      <c r="M74" s="117">
        <v>0.48</v>
      </c>
      <c r="N74" s="116">
        <v>6</v>
      </c>
      <c r="O74" s="117">
        <v>0.56999999999999995</v>
      </c>
      <c r="P74" s="116">
        <v>2</v>
      </c>
      <c r="Q74" s="117">
        <v>0.11</v>
      </c>
      <c r="R74" s="116">
        <f t="shared" si="2"/>
        <v>191</v>
      </c>
      <c r="S74" s="117">
        <f>SUM(S67:S73)</f>
        <v>43.179999999999993</v>
      </c>
    </row>
    <row r="75" spans="1:19" ht="16.5" thickTop="1" thickBot="1" x14ac:dyDescent="0.3">
      <c r="A75" s="402"/>
      <c r="B75" s="289"/>
      <c r="C75" s="405"/>
      <c r="D75" s="283"/>
      <c r="E75" s="319"/>
      <c r="F75" s="292"/>
      <c r="G75" s="324" t="s">
        <v>522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89"/>
      <c r="C76" s="405"/>
      <c r="D76" s="283"/>
      <c r="E76" s="319"/>
      <c r="F76" s="292"/>
      <c r="G76" s="324" t="s">
        <v>523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89"/>
      <c r="C77" s="405"/>
      <c r="D77" s="283"/>
      <c r="E77" s="319"/>
      <c r="F77" s="292"/>
      <c r="G77" s="324" t="s">
        <v>524</v>
      </c>
      <c r="H77" s="116">
        <v>51</v>
      </c>
      <c r="I77" s="117">
        <v>3.34</v>
      </c>
      <c r="J77" s="116">
        <v>3</v>
      </c>
      <c r="K77" s="117">
        <v>0.28000000000000003</v>
      </c>
      <c r="L77" s="116">
        <v>0</v>
      </c>
      <c r="M77" s="117">
        <v>0</v>
      </c>
      <c r="N77" s="116">
        <v>0</v>
      </c>
      <c r="O77" s="117">
        <v>0</v>
      </c>
      <c r="P77" s="116">
        <v>0</v>
      </c>
      <c r="Q77" s="117">
        <v>0</v>
      </c>
      <c r="R77" s="116">
        <f t="shared" si="2"/>
        <v>54</v>
      </c>
      <c r="S77" s="117">
        <f t="shared" si="2"/>
        <v>3.62</v>
      </c>
    </row>
    <row r="78" spans="1:19" ht="16.5" thickTop="1" thickBot="1" x14ac:dyDescent="0.3">
      <c r="A78" s="402"/>
      <c r="B78" s="289"/>
      <c r="C78" s="413"/>
      <c r="D78" s="283"/>
      <c r="E78" s="410" t="s">
        <v>145</v>
      </c>
      <c r="F78" s="410"/>
      <c r="G78" s="410"/>
      <c r="H78" s="119">
        <v>25932</v>
      </c>
      <c r="I78" s="120">
        <v>47549.58</v>
      </c>
      <c r="J78" s="119">
        <v>15027</v>
      </c>
      <c r="K78" s="120">
        <v>19302.25</v>
      </c>
      <c r="L78" s="119">
        <v>2270</v>
      </c>
      <c r="M78" s="120">
        <v>4170.7700000000004</v>
      </c>
      <c r="N78" s="119">
        <v>2719</v>
      </c>
      <c r="O78" s="120">
        <v>6518.12</v>
      </c>
      <c r="P78" s="119">
        <v>561</v>
      </c>
      <c r="Q78" s="120">
        <v>2631.26</v>
      </c>
      <c r="R78" s="119">
        <f t="shared" si="2"/>
        <v>46509</v>
      </c>
      <c r="S78" s="120">
        <f>+S74+S66+S64+S60+S58+S50+S48+S46+S32+S19+S10+S75+S76+S77</f>
        <v>80171.979999999981</v>
      </c>
    </row>
    <row r="79" spans="1:19" ht="15" customHeight="1" thickTop="1" x14ac:dyDescent="0.25">
      <c r="A79" s="402"/>
      <c r="B79" s="283"/>
      <c r="C79" s="412" t="s">
        <v>95</v>
      </c>
      <c r="D79" s="283"/>
      <c r="E79" s="404" t="s">
        <v>144</v>
      </c>
      <c r="F79" s="292"/>
      <c r="G79" s="114" t="s">
        <v>22</v>
      </c>
      <c r="H79" s="63">
        <v>0</v>
      </c>
      <c r="I79" s="115">
        <v>0</v>
      </c>
      <c r="J79" s="63">
        <v>44</v>
      </c>
      <c r="K79" s="115">
        <v>19.91</v>
      </c>
      <c r="L79" s="63">
        <v>1</v>
      </c>
      <c r="M79" s="115">
        <v>0.56999999999999995</v>
      </c>
      <c r="N79" s="63">
        <v>0</v>
      </c>
      <c r="O79" s="115">
        <v>0</v>
      </c>
      <c r="P79" s="63">
        <v>0</v>
      </c>
      <c r="Q79" s="115">
        <v>0</v>
      </c>
      <c r="R79" s="63">
        <f t="shared" si="2"/>
        <v>45</v>
      </c>
      <c r="S79" s="115">
        <f t="shared" si="2"/>
        <v>20.48</v>
      </c>
    </row>
    <row r="80" spans="1:19" x14ac:dyDescent="0.25">
      <c r="A80" s="402"/>
      <c r="B80" s="283"/>
      <c r="C80" s="405"/>
      <c r="D80" s="283"/>
      <c r="E80" s="405"/>
      <c r="F80" s="292"/>
      <c r="G80" s="114" t="s">
        <v>143</v>
      </c>
      <c r="H80" s="63">
        <v>1650</v>
      </c>
      <c r="I80" s="115">
        <v>1002.91</v>
      </c>
      <c r="J80" s="63">
        <v>2452</v>
      </c>
      <c r="K80" s="115">
        <v>1399.91</v>
      </c>
      <c r="L80" s="63">
        <v>147</v>
      </c>
      <c r="M80" s="115">
        <v>161.54</v>
      </c>
      <c r="N80" s="63">
        <v>124</v>
      </c>
      <c r="O80" s="115">
        <v>173.15</v>
      </c>
      <c r="P80" s="63">
        <v>19</v>
      </c>
      <c r="Q80" s="115">
        <v>16.18</v>
      </c>
      <c r="R80" s="63">
        <f t="shared" si="2"/>
        <v>4392</v>
      </c>
      <c r="S80" s="115">
        <f t="shared" si="2"/>
        <v>2753.69</v>
      </c>
    </row>
    <row r="81" spans="1:19" x14ac:dyDescent="0.25">
      <c r="A81" s="402"/>
      <c r="B81" s="283"/>
      <c r="C81" s="405"/>
      <c r="D81" s="283"/>
      <c r="E81" s="405"/>
      <c r="F81" s="292"/>
      <c r="G81" s="114" t="s">
        <v>142</v>
      </c>
      <c r="H81" s="63">
        <v>1451</v>
      </c>
      <c r="I81" s="115">
        <v>826.54</v>
      </c>
      <c r="J81" s="63">
        <v>517</v>
      </c>
      <c r="K81" s="115">
        <v>392.15</v>
      </c>
      <c r="L81" s="63">
        <v>1</v>
      </c>
      <c r="M81" s="115">
        <v>0.65</v>
      </c>
      <c r="N81" s="63">
        <v>0</v>
      </c>
      <c r="O81" s="115">
        <v>0</v>
      </c>
      <c r="P81" s="63">
        <v>0</v>
      </c>
      <c r="Q81" s="115">
        <v>0</v>
      </c>
      <c r="R81" s="63">
        <f t="shared" si="2"/>
        <v>1969</v>
      </c>
      <c r="S81" s="115">
        <f t="shared" si="2"/>
        <v>1219.3400000000001</v>
      </c>
    </row>
    <row r="82" spans="1:19" x14ac:dyDescent="0.25">
      <c r="A82" s="402"/>
      <c r="B82" s="283"/>
      <c r="C82" s="405"/>
      <c r="D82" s="283"/>
      <c r="E82" s="405"/>
      <c r="F82" s="292"/>
      <c r="G82" s="114" t="s">
        <v>141</v>
      </c>
      <c r="H82" s="63">
        <v>45</v>
      </c>
      <c r="I82" s="115">
        <v>13.47</v>
      </c>
      <c r="J82" s="63">
        <v>16</v>
      </c>
      <c r="K82" s="115">
        <v>5.3</v>
      </c>
      <c r="L82" s="63">
        <v>27</v>
      </c>
      <c r="M82" s="115">
        <v>30.52</v>
      </c>
      <c r="N82" s="63">
        <v>48</v>
      </c>
      <c r="O82" s="115">
        <v>84.37</v>
      </c>
      <c r="P82" s="63">
        <v>8</v>
      </c>
      <c r="Q82" s="115">
        <v>4.62</v>
      </c>
      <c r="R82" s="63">
        <f t="shared" si="2"/>
        <v>144</v>
      </c>
      <c r="S82" s="115">
        <f t="shared" si="2"/>
        <v>138.28</v>
      </c>
    </row>
    <row r="83" spans="1:19" x14ac:dyDescent="0.25">
      <c r="A83" s="402"/>
      <c r="B83" s="283"/>
      <c r="C83" s="405"/>
      <c r="D83" s="283"/>
      <c r="E83" s="405"/>
      <c r="F83" s="292"/>
      <c r="G83" s="114" t="s">
        <v>140</v>
      </c>
      <c r="H83" s="63">
        <v>9871</v>
      </c>
      <c r="I83" s="115">
        <v>5064.01</v>
      </c>
      <c r="J83" s="63">
        <v>7552</v>
      </c>
      <c r="K83" s="115">
        <v>3747.41</v>
      </c>
      <c r="L83" s="63">
        <v>153</v>
      </c>
      <c r="M83" s="115">
        <v>92.98</v>
      </c>
      <c r="N83" s="63">
        <v>9</v>
      </c>
      <c r="O83" s="115">
        <v>5.03</v>
      </c>
      <c r="P83" s="63">
        <v>3</v>
      </c>
      <c r="Q83" s="115">
        <v>1.9</v>
      </c>
      <c r="R83" s="63">
        <f t="shared" si="2"/>
        <v>17588</v>
      </c>
      <c r="S83" s="115">
        <f t="shared" si="2"/>
        <v>8911.33</v>
      </c>
    </row>
    <row r="84" spans="1:19" x14ac:dyDescent="0.25">
      <c r="A84" s="402"/>
      <c r="B84" s="283"/>
      <c r="C84" s="405"/>
      <c r="D84" s="283"/>
      <c r="E84" s="405"/>
      <c r="F84" s="292"/>
      <c r="G84" s="114" t="s">
        <v>139</v>
      </c>
      <c r="H84" s="63">
        <v>85</v>
      </c>
      <c r="I84" s="115">
        <v>44.16</v>
      </c>
      <c r="J84" s="63">
        <v>166</v>
      </c>
      <c r="K84" s="115">
        <v>92.35</v>
      </c>
      <c r="L84" s="63">
        <v>8</v>
      </c>
      <c r="M84" s="115">
        <v>3.04</v>
      </c>
      <c r="N84" s="63">
        <v>8</v>
      </c>
      <c r="O84" s="115">
        <v>6.92</v>
      </c>
      <c r="P84" s="63">
        <v>0</v>
      </c>
      <c r="Q84" s="115">
        <v>0</v>
      </c>
      <c r="R84" s="63">
        <f t="shared" si="2"/>
        <v>267</v>
      </c>
      <c r="S84" s="115">
        <f t="shared" si="2"/>
        <v>146.46999999999997</v>
      </c>
    </row>
    <row r="85" spans="1:19" x14ac:dyDescent="0.25">
      <c r="A85" s="402"/>
      <c r="B85" s="283"/>
      <c r="C85" s="405"/>
      <c r="D85" s="283"/>
      <c r="E85" s="405"/>
      <c r="F85" s="292"/>
      <c r="G85" s="114" t="s">
        <v>138</v>
      </c>
      <c r="H85" s="63">
        <v>313</v>
      </c>
      <c r="I85" s="115">
        <v>173.99</v>
      </c>
      <c r="J85" s="63">
        <v>305</v>
      </c>
      <c r="K85" s="115">
        <v>114.27</v>
      </c>
      <c r="L85" s="63">
        <v>28</v>
      </c>
      <c r="M85" s="115">
        <v>37.729999999999997</v>
      </c>
      <c r="N85" s="63">
        <v>38</v>
      </c>
      <c r="O85" s="115">
        <v>60.83</v>
      </c>
      <c r="P85" s="63">
        <v>5</v>
      </c>
      <c r="Q85" s="115">
        <v>8.59</v>
      </c>
      <c r="R85" s="63">
        <f t="shared" si="2"/>
        <v>689</v>
      </c>
      <c r="S85" s="115">
        <f t="shared" si="2"/>
        <v>395.40999999999997</v>
      </c>
    </row>
    <row r="86" spans="1:19" x14ac:dyDescent="0.25">
      <c r="A86" s="402"/>
      <c r="B86" s="283"/>
      <c r="C86" s="405"/>
      <c r="D86" s="283"/>
      <c r="E86" s="405"/>
      <c r="F86" s="292"/>
      <c r="G86" s="114" t="s">
        <v>525</v>
      </c>
      <c r="H86" s="63">
        <v>0</v>
      </c>
      <c r="I86" s="115">
        <v>0</v>
      </c>
      <c r="J86" s="63">
        <v>0</v>
      </c>
      <c r="K86" s="115">
        <v>0</v>
      </c>
      <c r="L86" s="63">
        <v>1</v>
      </c>
      <c r="M86" s="115">
        <v>0.4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1</v>
      </c>
      <c r="S86" s="115">
        <f t="shared" si="2"/>
        <v>0.4</v>
      </c>
    </row>
    <row r="87" spans="1:19" x14ac:dyDescent="0.25">
      <c r="A87" s="402"/>
      <c r="B87" s="283"/>
      <c r="C87" s="405"/>
      <c r="D87" s="283"/>
      <c r="E87" s="405"/>
      <c r="F87" s="292"/>
      <c r="G87" s="114" t="s">
        <v>137</v>
      </c>
      <c r="H87" s="63">
        <v>29</v>
      </c>
      <c r="I87" s="115">
        <v>15.78</v>
      </c>
      <c r="J87" s="63">
        <v>15</v>
      </c>
      <c r="K87" s="115">
        <v>8.01</v>
      </c>
      <c r="L87" s="63">
        <v>5</v>
      </c>
      <c r="M87" s="115">
        <v>3.85</v>
      </c>
      <c r="N87" s="63">
        <v>16</v>
      </c>
      <c r="O87" s="115">
        <v>22.94</v>
      </c>
      <c r="P87" s="63">
        <v>0</v>
      </c>
      <c r="Q87" s="115">
        <v>0</v>
      </c>
      <c r="R87" s="63">
        <f t="shared" si="2"/>
        <v>65</v>
      </c>
      <c r="S87" s="115">
        <f t="shared" si="2"/>
        <v>50.58</v>
      </c>
    </row>
    <row r="88" spans="1:19" ht="15.75" thickBot="1" x14ac:dyDescent="0.3">
      <c r="A88" s="402"/>
      <c r="B88" s="283"/>
      <c r="C88" s="405"/>
      <c r="D88" s="283"/>
      <c r="E88" s="405"/>
      <c r="F88" s="292"/>
      <c r="G88" s="114" t="s">
        <v>136</v>
      </c>
      <c r="H88" s="63">
        <v>624</v>
      </c>
      <c r="I88" s="115">
        <v>343.99</v>
      </c>
      <c r="J88" s="63">
        <v>170</v>
      </c>
      <c r="K88" s="115">
        <v>84.46</v>
      </c>
      <c r="L88" s="63">
        <v>7</v>
      </c>
      <c r="M88" s="115">
        <v>1.9</v>
      </c>
      <c r="N88" s="63">
        <v>7</v>
      </c>
      <c r="O88" s="115">
        <v>2.71</v>
      </c>
      <c r="P88" s="63">
        <v>18</v>
      </c>
      <c r="Q88" s="115">
        <v>15.59</v>
      </c>
      <c r="R88" s="63">
        <f t="shared" si="2"/>
        <v>826</v>
      </c>
      <c r="S88" s="115">
        <f t="shared" si="2"/>
        <v>448.64999999999992</v>
      </c>
    </row>
    <row r="89" spans="1:19" ht="15.75" thickTop="1" x14ac:dyDescent="0.25">
      <c r="A89" s="402"/>
      <c r="B89" s="283"/>
      <c r="C89" s="405"/>
      <c r="D89" s="283"/>
      <c r="E89" s="413"/>
      <c r="F89" s="292"/>
      <c r="G89" s="82" t="s">
        <v>135</v>
      </c>
      <c r="H89" s="116">
        <v>12075</v>
      </c>
      <c r="I89" s="117">
        <v>7484.85</v>
      </c>
      <c r="J89" s="116">
        <v>9177</v>
      </c>
      <c r="K89" s="117">
        <v>5863.77</v>
      </c>
      <c r="L89" s="116">
        <v>330</v>
      </c>
      <c r="M89" s="117">
        <v>333.18</v>
      </c>
      <c r="N89" s="116">
        <v>228</v>
      </c>
      <c r="O89" s="117">
        <v>355.95</v>
      </c>
      <c r="P89" s="116">
        <v>49</v>
      </c>
      <c r="Q89" s="117">
        <v>46.88</v>
      </c>
      <c r="R89" s="116">
        <f t="shared" si="2"/>
        <v>21859</v>
      </c>
      <c r="S89" s="117">
        <f>SUM(S79:S88)</f>
        <v>14084.629999999997</v>
      </c>
    </row>
    <row r="90" spans="1:19" ht="15.75" thickBot="1" x14ac:dyDescent="0.3">
      <c r="A90" s="402"/>
      <c r="B90" s="283"/>
      <c r="C90" s="405"/>
      <c r="D90" s="283"/>
      <c r="E90" s="412" t="s">
        <v>134</v>
      </c>
      <c r="F90" s="292"/>
      <c r="G90" s="114" t="s">
        <v>133</v>
      </c>
      <c r="H90" s="63">
        <v>72</v>
      </c>
      <c r="I90" s="115">
        <v>31.49</v>
      </c>
      <c r="J90" s="63">
        <v>26</v>
      </c>
      <c r="K90" s="115">
        <v>5.34</v>
      </c>
      <c r="L90" s="63">
        <v>2</v>
      </c>
      <c r="M90" s="115">
        <v>0.35</v>
      </c>
      <c r="N90" s="63">
        <v>0</v>
      </c>
      <c r="O90" s="115">
        <v>0</v>
      </c>
      <c r="P90" s="63">
        <v>0</v>
      </c>
      <c r="Q90" s="115">
        <v>0</v>
      </c>
      <c r="R90" s="63">
        <f t="shared" ref="R90:S122" si="3">+H90+J90+L90+N90+P90</f>
        <v>100</v>
      </c>
      <c r="S90" s="115">
        <f>+I90+K90+M90+O90+Q90</f>
        <v>37.18</v>
      </c>
    </row>
    <row r="91" spans="1:19" ht="15.75" thickTop="1" x14ac:dyDescent="0.25">
      <c r="A91" s="402"/>
      <c r="B91" s="283"/>
      <c r="C91" s="405"/>
      <c r="D91" s="283"/>
      <c r="E91" s="413"/>
      <c r="F91" s="292"/>
      <c r="G91" s="82" t="s">
        <v>132</v>
      </c>
      <c r="H91" s="116">
        <v>72</v>
      </c>
      <c r="I91" s="117">
        <v>31.49</v>
      </c>
      <c r="J91" s="116">
        <v>26</v>
      </c>
      <c r="K91" s="117">
        <v>5.34</v>
      </c>
      <c r="L91" s="116">
        <v>2</v>
      </c>
      <c r="M91" s="117">
        <v>0.35</v>
      </c>
      <c r="N91" s="116">
        <v>0</v>
      </c>
      <c r="O91" s="117">
        <v>0</v>
      </c>
      <c r="P91" s="116">
        <v>0</v>
      </c>
      <c r="Q91" s="117">
        <v>0</v>
      </c>
      <c r="R91" s="116">
        <f t="shared" si="3"/>
        <v>100</v>
      </c>
      <c r="S91" s="117">
        <f>SUM(S90)</f>
        <v>37.18</v>
      </c>
    </row>
    <row r="92" spans="1:19" ht="15" customHeight="1" x14ac:dyDescent="0.25">
      <c r="A92" s="402"/>
      <c r="B92" s="283"/>
      <c r="C92" s="405"/>
      <c r="D92" s="283"/>
      <c r="E92" s="412" t="s">
        <v>131</v>
      </c>
      <c r="F92" s="292"/>
      <c r="G92" s="114" t="s">
        <v>130</v>
      </c>
      <c r="H92" s="63">
        <v>712</v>
      </c>
      <c r="I92" s="115">
        <v>294.24</v>
      </c>
      <c r="J92" s="63">
        <v>329</v>
      </c>
      <c r="K92" s="115">
        <v>124.34</v>
      </c>
      <c r="L92" s="63">
        <v>37</v>
      </c>
      <c r="M92" s="115">
        <v>45.93</v>
      </c>
      <c r="N92" s="63">
        <v>9</v>
      </c>
      <c r="O92" s="115">
        <v>7.22</v>
      </c>
      <c r="P92" s="63">
        <v>2</v>
      </c>
      <c r="Q92" s="115">
        <v>1.06</v>
      </c>
      <c r="R92" s="63">
        <f t="shared" si="3"/>
        <v>1089</v>
      </c>
      <c r="S92" s="115">
        <f t="shared" si="3"/>
        <v>472.79000000000008</v>
      </c>
    </row>
    <row r="93" spans="1:19" ht="15" customHeight="1" x14ac:dyDescent="0.25">
      <c r="A93" s="402"/>
      <c r="B93" s="283"/>
      <c r="C93" s="405"/>
      <c r="D93" s="283"/>
      <c r="E93" s="405"/>
      <c r="F93" s="292"/>
      <c r="G93" s="114" t="s">
        <v>484</v>
      </c>
      <c r="H93" s="63">
        <v>0</v>
      </c>
      <c r="I93" s="115">
        <v>0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0</v>
      </c>
      <c r="S93" s="115">
        <f t="shared" si="3"/>
        <v>0</v>
      </c>
    </row>
    <row r="94" spans="1:19" x14ac:dyDescent="0.25">
      <c r="A94" s="402"/>
      <c r="B94" s="283"/>
      <c r="C94" s="405"/>
      <c r="D94" s="283"/>
      <c r="E94" s="405"/>
      <c r="F94" s="292"/>
      <c r="G94" s="114" t="s">
        <v>129</v>
      </c>
      <c r="H94" s="63">
        <v>2722</v>
      </c>
      <c r="I94" s="115">
        <v>1421.63</v>
      </c>
      <c r="J94" s="63">
        <v>2521</v>
      </c>
      <c r="K94" s="115">
        <v>1418.27</v>
      </c>
      <c r="L94" s="63">
        <v>409</v>
      </c>
      <c r="M94" s="115">
        <v>439.91</v>
      </c>
      <c r="N94" s="63">
        <v>151</v>
      </c>
      <c r="O94" s="115">
        <v>198.17</v>
      </c>
      <c r="P94" s="63">
        <v>2</v>
      </c>
      <c r="Q94" s="115">
        <v>1.26</v>
      </c>
      <c r="R94" s="63">
        <f t="shared" si="3"/>
        <v>5805</v>
      </c>
      <c r="S94" s="115">
        <f t="shared" si="3"/>
        <v>3479.2400000000002</v>
      </c>
    </row>
    <row r="95" spans="1:19" x14ac:dyDescent="0.25">
      <c r="A95" s="402"/>
      <c r="B95" s="283"/>
      <c r="C95" s="405"/>
      <c r="D95" s="283"/>
      <c r="E95" s="405"/>
      <c r="F95" s="292"/>
      <c r="G95" s="114" t="s">
        <v>485</v>
      </c>
      <c r="H95" s="63">
        <v>0</v>
      </c>
      <c r="I95" s="115">
        <v>0</v>
      </c>
      <c r="J95" s="63">
        <v>0</v>
      </c>
      <c r="K95" s="115">
        <v>0</v>
      </c>
      <c r="L95" s="63">
        <v>0</v>
      </c>
      <c r="M95" s="115">
        <v>0</v>
      </c>
      <c r="N95" s="63">
        <v>0</v>
      </c>
      <c r="O95" s="115">
        <v>0</v>
      </c>
      <c r="P95" s="63">
        <v>0</v>
      </c>
      <c r="Q95" s="115">
        <v>0</v>
      </c>
      <c r="R95" s="63">
        <f t="shared" si="3"/>
        <v>0</v>
      </c>
      <c r="S95" s="115">
        <f t="shared" si="3"/>
        <v>0</v>
      </c>
    </row>
    <row r="96" spans="1:19" x14ac:dyDescent="0.25">
      <c r="A96" s="402"/>
      <c r="B96" s="283"/>
      <c r="C96" s="405"/>
      <c r="D96" s="283"/>
      <c r="E96" s="405"/>
      <c r="F96" s="292"/>
      <c r="G96" s="114" t="s">
        <v>486</v>
      </c>
      <c r="H96" s="63">
        <v>28</v>
      </c>
      <c r="I96" s="115">
        <v>8.8000000000000007</v>
      </c>
      <c r="J96" s="63">
        <v>3</v>
      </c>
      <c r="K96" s="115">
        <v>1.36</v>
      </c>
      <c r="L96" s="63">
        <v>0</v>
      </c>
      <c r="M96" s="115">
        <v>0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31</v>
      </c>
      <c r="S96" s="115">
        <f t="shared" si="3"/>
        <v>10.16</v>
      </c>
    </row>
    <row r="97" spans="1:19" x14ac:dyDescent="0.25">
      <c r="A97" s="402"/>
      <c r="B97" s="283"/>
      <c r="C97" s="405"/>
      <c r="D97" s="283"/>
      <c r="E97" s="405"/>
      <c r="F97" s="292"/>
      <c r="G97" s="114" t="s">
        <v>126</v>
      </c>
      <c r="H97" s="63">
        <v>6728</v>
      </c>
      <c r="I97" s="115">
        <v>3091.31</v>
      </c>
      <c r="J97" s="63">
        <v>5775</v>
      </c>
      <c r="K97" s="115">
        <v>3154.01</v>
      </c>
      <c r="L97" s="63">
        <v>1117</v>
      </c>
      <c r="M97" s="115">
        <v>732.91</v>
      </c>
      <c r="N97" s="63">
        <v>991</v>
      </c>
      <c r="O97" s="115">
        <v>933.47</v>
      </c>
      <c r="P97" s="63">
        <v>266</v>
      </c>
      <c r="Q97" s="115">
        <v>193.26</v>
      </c>
      <c r="R97" s="63">
        <f t="shared" si="3"/>
        <v>14877</v>
      </c>
      <c r="S97" s="115">
        <f t="shared" si="3"/>
        <v>8104.96</v>
      </c>
    </row>
    <row r="98" spans="1:19" ht="15.75" thickBot="1" x14ac:dyDescent="0.3">
      <c r="A98" s="402"/>
      <c r="B98" s="283"/>
      <c r="C98" s="405"/>
      <c r="D98" s="283"/>
      <c r="E98" s="405"/>
      <c r="F98" s="292"/>
      <c r="G98" s="114" t="s">
        <v>487</v>
      </c>
      <c r="H98" s="63">
        <v>0</v>
      </c>
      <c r="I98" s="115">
        <v>0</v>
      </c>
      <c r="J98" s="63">
        <v>0</v>
      </c>
      <c r="K98" s="115">
        <v>0</v>
      </c>
      <c r="L98" s="63">
        <v>0</v>
      </c>
      <c r="M98" s="115">
        <v>0</v>
      </c>
      <c r="N98" s="63">
        <v>0</v>
      </c>
      <c r="O98" s="115">
        <v>0</v>
      </c>
      <c r="P98" s="63">
        <v>0</v>
      </c>
      <c r="Q98" s="115">
        <v>0</v>
      </c>
      <c r="R98" s="63">
        <f t="shared" si="3"/>
        <v>0</v>
      </c>
      <c r="S98" s="115">
        <f t="shared" si="3"/>
        <v>0</v>
      </c>
    </row>
    <row r="99" spans="1:19" ht="15.75" thickTop="1" x14ac:dyDescent="0.25">
      <c r="A99" s="402"/>
      <c r="B99" s="283"/>
      <c r="C99" s="405"/>
      <c r="D99" s="283"/>
      <c r="E99" s="413"/>
      <c r="F99" s="292"/>
      <c r="G99" s="82" t="s">
        <v>124</v>
      </c>
      <c r="H99" s="116">
        <v>9607</v>
      </c>
      <c r="I99" s="117">
        <v>4815.9799999999996</v>
      </c>
      <c r="J99" s="116">
        <v>7881</v>
      </c>
      <c r="K99" s="117">
        <v>4697.9799999999996</v>
      </c>
      <c r="L99" s="116">
        <v>1456</v>
      </c>
      <c r="M99" s="117">
        <v>1218.75</v>
      </c>
      <c r="N99" s="116">
        <v>1109</v>
      </c>
      <c r="O99" s="117">
        <v>1138.8599999999999</v>
      </c>
      <c r="P99" s="116">
        <v>268</v>
      </c>
      <c r="Q99" s="117">
        <v>195.58</v>
      </c>
      <c r="R99" s="116">
        <f t="shared" si="3"/>
        <v>20321</v>
      </c>
      <c r="S99" s="117">
        <f>SUM(S92:S98)</f>
        <v>12067.15</v>
      </c>
    </row>
    <row r="100" spans="1:19" ht="15" customHeight="1" x14ac:dyDescent="0.25">
      <c r="A100" s="402" t="s">
        <v>96</v>
      </c>
      <c r="B100" s="283"/>
      <c r="C100" s="405" t="s">
        <v>95</v>
      </c>
      <c r="D100" s="283"/>
      <c r="E100" s="412" t="s">
        <v>123</v>
      </c>
      <c r="F100" s="292"/>
      <c r="G100" s="114" t="s">
        <v>122</v>
      </c>
      <c r="H100" s="63">
        <v>525</v>
      </c>
      <c r="I100" s="115">
        <v>181.95</v>
      </c>
      <c r="J100" s="63">
        <v>717</v>
      </c>
      <c r="K100" s="115">
        <v>116.83</v>
      </c>
      <c r="L100" s="63">
        <v>49</v>
      </c>
      <c r="M100" s="115">
        <v>31.71</v>
      </c>
      <c r="N100" s="63">
        <v>4</v>
      </c>
      <c r="O100" s="115">
        <v>2.2200000000000002</v>
      </c>
      <c r="P100" s="63">
        <v>0</v>
      </c>
      <c r="Q100" s="115">
        <v>0</v>
      </c>
      <c r="R100" s="63">
        <f t="shared" si="3"/>
        <v>1295</v>
      </c>
      <c r="S100" s="115">
        <f t="shared" si="3"/>
        <v>332.71</v>
      </c>
    </row>
    <row r="101" spans="1:19" x14ac:dyDescent="0.25">
      <c r="A101" s="402"/>
      <c r="B101" s="283"/>
      <c r="C101" s="405"/>
      <c r="D101" s="283"/>
      <c r="E101" s="405"/>
      <c r="F101" s="292"/>
      <c r="G101" s="114" t="s">
        <v>121</v>
      </c>
      <c r="H101" s="63">
        <v>0</v>
      </c>
      <c r="I101" s="115">
        <v>0</v>
      </c>
      <c r="J101" s="63">
        <v>1</v>
      </c>
      <c r="K101" s="115">
        <v>0.2</v>
      </c>
      <c r="L101" s="63">
        <v>0</v>
      </c>
      <c r="M101" s="115">
        <v>0</v>
      </c>
      <c r="N101" s="63">
        <v>0</v>
      </c>
      <c r="O101" s="115">
        <v>0</v>
      </c>
      <c r="P101" s="63">
        <v>0</v>
      </c>
      <c r="Q101" s="115">
        <v>0</v>
      </c>
      <c r="R101" s="63">
        <f t="shared" si="3"/>
        <v>1</v>
      </c>
      <c r="S101" s="115">
        <f t="shared" si="3"/>
        <v>0.2</v>
      </c>
    </row>
    <row r="102" spans="1:19" x14ac:dyDescent="0.25">
      <c r="A102" s="402"/>
      <c r="B102" s="283"/>
      <c r="C102" s="405"/>
      <c r="D102" s="283"/>
      <c r="E102" s="405"/>
      <c r="F102" s="292"/>
      <c r="G102" s="114" t="s">
        <v>120</v>
      </c>
      <c r="H102" s="63">
        <v>31</v>
      </c>
      <c r="I102" s="115">
        <v>3.93</v>
      </c>
      <c r="J102" s="63">
        <v>14</v>
      </c>
      <c r="K102" s="115">
        <v>2.66</v>
      </c>
      <c r="L102" s="63">
        <v>2</v>
      </c>
      <c r="M102" s="115">
        <v>0.15</v>
      </c>
      <c r="N102" s="63">
        <v>1</v>
      </c>
      <c r="O102" s="115">
        <v>0.09</v>
      </c>
      <c r="P102" s="63">
        <v>0</v>
      </c>
      <c r="Q102" s="115">
        <v>0</v>
      </c>
      <c r="R102" s="63">
        <f t="shared" si="3"/>
        <v>48</v>
      </c>
      <c r="S102" s="115">
        <f t="shared" si="3"/>
        <v>6.83</v>
      </c>
    </row>
    <row r="103" spans="1:19" x14ac:dyDescent="0.25">
      <c r="A103" s="402"/>
      <c r="B103" s="283"/>
      <c r="C103" s="405"/>
      <c r="D103" s="283"/>
      <c r="E103" s="405"/>
      <c r="F103" s="292"/>
      <c r="G103" s="114" t="s">
        <v>119</v>
      </c>
      <c r="H103" s="63">
        <v>6</v>
      </c>
      <c r="I103" s="115">
        <v>2.65</v>
      </c>
      <c r="J103" s="63">
        <v>6</v>
      </c>
      <c r="K103" s="115">
        <v>0.52</v>
      </c>
      <c r="L103" s="63">
        <v>4</v>
      </c>
      <c r="M103" s="115">
        <v>1.66</v>
      </c>
      <c r="N103" s="63">
        <v>0</v>
      </c>
      <c r="O103" s="115">
        <v>0</v>
      </c>
      <c r="P103" s="63">
        <v>0</v>
      </c>
      <c r="Q103" s="115">
        <v>0</v>
      </c>
      <c r="R103" s="63">
        <f t="shared" si="3"/>
        <v>16</v>
      </c>
      <c r="S103" s="115">
        <f t="shared" si="3"/>
        <v>4.83</v>
      </c>
    </row>
    <row r="104" spans="1:19" x14ac:dyDescent="0.25">
      <c r="A104" s="402"/>
      <c r="B104" s="283"/>
      <c r="C104" s="405"/>
      <c r="D104" s="283"/>
      <c r="E104" s="405"/>
      <c r="F104" s="292"/>
      <c r="G104" s="114" t="s">
        <v>498</v>
      </c>
      <c r="H104" s="63">
        <v>1</v>
      </c>
      <c r="I104" s="115">
        <v>0.12</v>
      </c>
      <c r="J104" s="63">
        <v>1</v>
      </c>
      <c r="K104" s="115">
        <v>0.1</v>
      </c>
      <c r="L104" s="63">
        <v>1</v>
      </c>
      <c r="M104" s="115">
        <v>0.31</v>
      </c>
      <c r="N104" s="63">
        <v>0</v>
      </c>
      <c r="O104" s="115">
        <v>0</v>
      </c>
      <c r="P104" s="63">
        <v>0</v>
      </c>
      <c r="Q104" s="115">
        <v>0</v>
      </c>
      <c r="R104" s="63">
        <f t="shared" si="3"/>
        <v>3</v>
      </c>
      <c r="S104" s="115">
        <f t="shared" si="3"/>
        <v>0.53</v>
      </c>
    </row>
    <row r="105" spans="1:19" x14ac:dyDescent="0.25">
      <c r="A105" s="402"/>
      <c r="B105" s="283"/>
      <c r="C105" s="405"/>
      <c r="D105" s="283"/>
      <c r="E105" s="405"/>
      <c r="F105" s="292"/>
      <c r="G105" s="114" t="s">
        <v>118</v>
      </c>
      <c r="H105" s="63">
        <v>6211</v>
      </c>
      <c r="I105" s="115">
        <v>641.54</v>
      </c>
      <c r="J105" s="63">
        <v>3948</v>
      </c>
      <c r="K105" s="115">
        <v>435.69</v>
      </c>
      <c r="L105" s="63">
        <v>104</v>
      </c>
      <c r="M105" s="115">
        <v>56.34</v>
      </c>
      <c r="N105" s="63">
        <v>4</v>
      </c>
      <c r="O105" s="115">
        <v>1.02</v>
      </c>
      <c r="P105" s="63">
        <v>3</v>
      </c>
      <c r="Q105" s="115">
        <v>0.23</v>
      </c>
      <c r="R105" s="63">
        <f t="shared" si="3"/>
        <v>10270</v>
      </c>
      <c r="S105" s="115">
        <f t="shared" si="3"/>
        <v>1134.82</v>
      </c>
    </row>
    <row r="106" spans="1:19" x14ac:dyDescent="0.25">
      <c r="A106" s="402"/>
      <c r="B106" s="283"/>
      <c r="C106" s="405"/>
      <c r="D106" s="283"/>
      <c r="E106" s="405"/>
      <c r="F106" s="292"/>
      <c r="G106" s="114" t="s">
        <v>117</v>
      </c>
      <c r="H106" s="63">
        <v>11</v>
      </c>
      <c r="I106" s="115">
        <v>1.26</v>
      </c>
      <c r="J106" s="63">
        <v>29</v>
      </c>
      <c r="K106" s="115">
        <v>4.07</v>
      </c>
      <c r="L106" s="63">
        <v>9</v>
      </c>
      <c r="M106" s="115">
        <v>5.91</v>
      </c>
      <c r="N106" s="63">
        <v>3</v>
      </c>
      <c r="O106" s="115">
        <v>1.02</v>
      </c>
      <c r="P106" s="63">
        <v>1</v>
      </c>
      <c r="Q106" s="115">
        <v>2.12</v>
      </c>
      <c r="R106" s="63">
        <f t="shared" si="3"/>
        <v>53</v>
      </c>
      <c r="S106" s="115">
        <f t="shared" si="3"/>
        <v>14.379999999999999</v>
      </c>
    </row>
    <row r="107" spans="1:19" x14ac:dyDescent="0.25">
      <c r="A107" s="402"/>
      <c r="B107" s="283"/>
      <c r="C107" s="405"/>
      <c r="D107" s="283"/>
      <c r="E107" s="405"/>
      <c r="F107" s="292"/>
      <c r="G107" s="114" t="s">
        <v>116</v>
      </c>
      <c r="H107" s="63">
        <v>5</v>
      </c>
      <c r="I107" s="115">
        <v>0.45</v>
      </c>
      <c r="J107" s="63">
        <v>1</v>
      </c>
      <c r="K107" s="115">
        <v>0.02</v>
      </c>
      <c r="L107" s="63">
        <v>0</v>
      </c>
      <c r="M107" s="115">
        <v>0</v>
      </c>
      <c r="N107" s="63">
        <v>0</v>
      </c>
      <c r="O107" s="115">
        <v>0</v>
      </c>
      <c r="P107" s="63">
        <v>0</v>
      </c>
      <c r="Q107" s="115">
        <v>0</v>
      </c>
      <c r="R107" s="63">
        <f t="shared" si="3"/>
        <v>6</v>
      </c>
      <c r="S107" s="115">
        <f t="shared" si="3"/>
        <v>0.47000000000000003</v>
      </c>
    </row>
    <row r="108" spans="1:19" x14ac:dyDescent="0.25">
      <c r="A108" s="402"/>
      <c r="B108" s="283"/>
      <c r="C108" s="405"/>
      <c r="D108" s="283"/>
      <c r="E108" s="405"/>
      <c r="F108" s="292"/>
      <c r="G108" s="114" t="s">
        <v>115</v>
      </c>
      <c r="H108" s="63">
        <v>19</v>
      </c>
      <c r="I108" s="115">
        <v>2.4900000000000002</v>
      </c>
      <c r="J108" s="63">
        <v>28</v>
      </c>
      <c r="K108" s="115">
        <v>3.07</v>
      </c>
      <c r="L108" s="63">
        <v>0</v>
      </c>
      <c r="M108" s="115">
        <v>0</v>
      </c>
      <c r="N108" s="63">
        <v>0</v>
      </c>
      <c r="O108" s="115">
        <v>0</v>
      </c>
      <c r="P108" s="63">
        <v>0</v>
      </c>
      <c r="Q108" s="115">
        <v>0</v>
      </c>
      <c r="R108" s="63">
        <f t="shared" si="3"/>
        <v>47</v>
      </c>
      <c r="S108" s="115">
        <f t="shared" si="3"/>
        <v>5.5600000000000005</v>
      </c>
    </row>
    <row r="109" spans="1:19" x14ac:dyDescent="0.25">
      <c r="A109" s="402"/>
      <c r="B109" s="283"/>
      <c r="C109" s="405"/>
      <c r="D109" s="283"/>
      <c r="E109" s="405"/>
      <c r="F109" s="292"/>
      <c r="G109" s="114" t="s">
        <v>114</v>
      </c>
      <c r="H109" s="63">
        <v>112</v>
      </c>
      <c r="I109" s="115">
        <v>11.03</v>
      </c>
      <c r="J109" s="63">
        <v>61</v>
      </c>
      <c r="K109" s="115">
        <v>2.08</v>
      </c>
      <c r="L109" s="63">
        <v>20</v>
      </c>
      <c r="M109" s="115">
        <v>18.52</v>
      </c>
      <c r="N109" s="63">
        <v>4</v>
      </c>
      <c r="O109" s="115">
        <v>0.68</v>
      </c>
      <c r="P109" s="63">
        <v>0</v>
      </c>
      <c r="Q109" s="115">
        <v>0</v>
      </c>
      <c r="R109" s="63">
        <f t="shared" si="3"/>
        <v>197</v>
      </c>
      <c r="S109" s="115">
        <f t="shared" si="3"/>
        <v>32.31</v>
      </c>
    </row>
    <row r="110" spans="1:19" x14ac:dyDescent="0.25">
      <c r="A110" s="402"/>
      <c r="B110" s="283"/>
      <c r="C110" s="405"/>
      <c r="D110" s="283"/>
      <c r="E110" s="405"/>
      <c r="F110" s="292"/>
      <c r="G110" s="114" t="s">
        <v>113</v>
      </c>
      <c r="H110" s="63">
        <v>4</v>
      </c>
      <c r="I110" s="115">
        <v>0.44</v>
      </c>
      <c r="J110" s="63">
        <v>1</v>
      </c>
      <c r="K110" s="115">
        <v>0.23</v>
      </c>
      <c r="L110" s="63">
        <v>1</v>
      </c>
      <c r="M110" s="115">
        <v>22.97</v>
      </c>
      <c r="N110" s="63">
        <v>0</v>
      </c>
      <c r="O110" s="115">
        <v>0</v>
      </c>
      <c r="P110" s="63">
        <v>0</v>
      </c>
      <c r="Q110" s="115">
        <v>0</v>
      </c>
      <c r="R110" s="63">
        <f t="shared" si="3"/>
        <v>6</v>
      </c>
      <c r="S110" s="115">
        <f t="shared" si="3"/>
        <v>23.64</v>
      </c>
    </row>
    <row r="111" spans="1:19" x14ac:dyDescent="0.25">
      <c r="A111" s="402"/>
      <c r="B111" s="283"/>
      <c r="C111" s="405"/>
      <c r="D111" s="283"/>
      <c r="E111" s="405"/>
      <c r="F111" s="292"/>
      <c r="G111" s="114" t="s">
        <v>112</v>
      </c>
      <c r="H111" s="63">
        <v>0</v>
      </c>
      <c r="I111" s="115">
        <v>0</v>
      </c>
      <c r="J111" s="63">
        <v>2</v>
      </c>
      <c r="K111" s="115">
        <v>0.2</v>
      </c>
      <c r="L111" s="63">
        <v>0</v>
      </c>
      <c r="M111" s="115">
        <v>0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2</v>
      </c>
      <c r="S111" s="115">
        <f t="shared" si="3"/>
        <v>0.2</v>
      </c>
    </row>
    <row r="112" spans="1:19" x14ac:dyDescent="0.25">
      <c r="A112" s="402"/>
      <c r="B112" s="283"/>
      <c r="C112" s="405"/>
      <c r="D112" s="283"/>
      <c r="E112" s="405"/>
      <c r="F112" s="292"/>
      <c r="G112" s="114" t="s">
        <v>111</v>
      </c>
      <c r="H112" s="63">
        <v>8</v>
      </c>
      <c r="I112" s="115">
        <v>0.81</v>
      </c>
      <c r="J112" s="63">
        <v>2</v>
      </c>
      <c r="K112" s="115">
        <v>0.45</v>
      </c>
      <c r="L112" s="63">
        <v>1</v>
      </c>
      <c r="M112" s="115">
        <v>0.18</v>
      </c>
      <c r="N112" s="63">
        <v>0</v>
      </c>
      <c r="O112" s="115">
        <v>0</v>
      </c>
      <c r="P112" s="63">
        <v>0</v>
      </c>
      <c r="Q112" s="115">
        <v>0</v>
      </c>
      <c r="R112" s="63">
        <f t="shared" si="3"/>
        <v>11</v>
      </c>
      <c r="S112" s="115">
        <f t="shared" si="3"/>
        <v>1.44</v>
      </c>
    </row>
    <row r="113" spans="1:19" x14ac:dyDescent="0.25">
      <c r="A113" s="402"/>
      <c r="B113" s="283"/>
      <c r="C113" s="405"/>
      <c r="D113" s="283"/>
      <c r="E113" s="405"/>
      <c r="F113" s="292"/>
      <c r="G113" s="114" t="s">
        <v>110</v>
      </c>
      <c r="H113" s="63">
        <v>55</v>
      </c>
      <c r="I113" s="115">
        <v>6.3</v>
      </c>
      <c r="J113" s="63">
        <v>58</v>
      </c>
      <c r="K113" s="115">
        <v>11.65</v>
      </c>
      <c r="L113" s="63">
        <v>20</v>
      </c>
      <c r="M113" s="115">
        <v>10.35</v>
      </c>
      <c r="N113" s="63">
        <v>0</v>
      </c>
      <c r="O113" s="115">
        <v>0</v>
      </c>
      <c r="P113" s="63">
        <v>0</v>
      </c>
      <c r="Q113" s="115">
        <v>0</v>
      </c>
      <c r="R113" s="63">
        <f t="shared" si="3"/>
        <v>133</v>
      </c>
      <c r="S113" s="115">
        <f t="shared" si="3"/>
        <v>28.299999999999997</v>
      </c>
    </row>
    <row r="114" spans="1:19" x14ac:dyDescent="0.25">
      <c r="A114" s="402"/>
      <c r="B114" s="283"/>
      <c r="C114" s="405"/>
      <c r="D114" s="283"/>
      <c r="E114" s="405"/>
      <c r="F114" s="292"/>
      <c r="G114" s="114" t="s">
        <v>526</v>
      </c>
      <c r="H114" s="63">
        <v>1</v>
      </c>
      <c r="I114" s="115">
        <v>0.6</v>
      </c>
      <c r="J114" s="63">
        <v>0</v>
      </c>
      <c r="K114" s="115">
        <v>0</v>
      </c>
      <c r="L114" s="63">
        <v>1</v>
      </c>
      <c r="M114" s="115">
        <v>0.18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2</v>
      </c>
      <c r="S114" s="115">
        <f t="shared" si="3"/>
        <v>0.78</v>
      </c>
    </row>
    <row r="115" spans="1:19" x14ac:dyDescent="0.25">
      <c r="A115" s="402"/>
      <c r="B115" s="283"/>
      <c r="C115" s="405"/>
      <c r="D115" s="283"/>
      <c r="E115" s="405"/>
      <c r="F115" s="292"/>
      <c r="G115" s="114" t="s">
        <v>109</v>
      </c>
      <c r="H115" s="63">
        <v>17</v>
      </c>
      <c r="I115" s="115">
        <v>2.94</v>
      </c>
      <c r="J115" s="63">
        <v>19</v>
      </c>
      <c r="K115" s="115">
        <v>1.63</v>
      </c>
      <c r="L115" s="63">
        <v>3</v>
      </c>
      <c r="M115" s="115">
        <v>1.24</v>
      </c>
      <c r="N115" s="63">
        <v>1</v>
      </c>
      <c r="O115" s="115">
        <v>0.38</v>
      </c>
      <c r="P115" s="63">
        <v>1</v>
      </c>
      <c r="Q115" s="115">
        <v>0.08</v>
      </c>
      <c r="R115" s="63">
        <f t="shared" si="3"/>
        <v>41</v>
      </c>
      <c r="S115" s="115">
        <f t="shared" si="3"/>
        <v>6.2700000000000005</v>
      </c>
    </row>
    <row r="116" spans="1:19" x14ac:dyDescent="0.25">
      <c r="A116" s="402"/>
      <c r="B116" s="283"/>
      <c r="C116" s="405"/>
      <c r="D116" s="283"/>
      <c r="E116" s="405"/>
      <c r="F116" s="292"/>
      <c r="G116" s="114" t="s">
        <v>108</v>
      </c>
      <c r="H116" s="63">
        <v>34</v>
      </c>
      <c r="I116" s="115">
        <v>5.63</v>
      </c>
      <c r="J116" s="63">
        <v>20</v>
      </c>
      <c r="K116" s="115">
        <v>1.1000000000000001</v>
      </c>
      <c r="L116" s="63">
        <v>3</v>
      </c>
      <c r="M116" s="115">
        <v>0.91</v>
      </c>
      <c r="N116" s="63">
        <v>4</v>
      </c>
      <c r="O116" s="115">
        <v>3.29</v>
      </c>
      <c r="P116" s="63">
        <v>1</v>
      </c>
      <c r="Q116" s="115">
        <v>1.03</v>
      </c>
      <c r="R116" s="63">
        <f t="shared" si="3"/>
        <v>62</v>
      </c>
      <c r="S116" s="115">
        <f t="shared" si="3"/>
        <v>11.959999999999999</v>
      </c>
    </row>
    <row r="117" spans="1:19" x14ac:dyDescent="0.25">
      <c r="A117" s="402"/>
      <c r="B117" s="283"/>
      <c r="C117" s="405"/>
      <c r="D117" s="283"/>
      <c r="E117" s="405"/>
      <c r="F117" s="292"/>
      <c r="G117" s="114" t="s">
        <v>107</v>
      </c>
      <c r="H117" s="63">
        <v>8</v>
      </c>
      <c r="I117" s="115">
        <v>1.47</v>
      </c>
      <c r="J117" s="63">
        <v>1</v>
      </c>
      <c r="K117" s="115">
        <v>0.36</v>
      </c>
      <c r="L117" s="63">
        <v>0</v>
      </c>
      <c r="M117" s="115">
        <v>0</v>
      </c>
      <c r="N117" s="63">
        <v>1</v>
      </c>
      <c r="O117" s="115">
        <v>0.21</v>
      </c>
      <c r="P117" s="63">
        <v>1</v>
      </c>
      <c r="Q117" s="115">
        <v>0.16</v>
      </c>
      <c r="R117" s="63">
        <f t="shared" si="3"/>
        <v>11</v>
      </c>
      <c r="S117" s="115">
        <f t="shared" si="3"/>
        <v>2.2000000000000002</v>
      </c>
    </row>
    <row r="118" spans="1:19" x14ac:dyDescent="0.25">
      <c r="A118" s="402"/>
      <c r="B118" s="283"/>
      <c r="C118" s="405"/>
      <c r="D118" s="283"/>
      <c r="E118" s="405"/>
      <c r="F118" s="292"/>
      <c r="G118" s="114" t="s">
        <v>106</v>
      </c>
      <c r="H118" s="63">
        <v>24</v>
      </c>
      <c r="I118" s="115">
        <v>5.52</v>
      </c>
      <c r="J118" s="63">
        <v>22</v>
      </c>
      <c r="K118" s="115">
        <v>5.04</v>
      </c>
      <c r="L118" s="63">
        <v>4</v>
      </c>
      <c r="M118" s="115">
        <v>4.41</v>
      </c>
      <c r="N118" s="63">
        <v>2</v>
      </c>
      <c r="O118" s="115">
        <v>0.89</v>
      </c>
      <c r="P118" s="63">
        <v>0</v>
      </c>
      <c r="Q118" s="115">
        <v>0</v>
      </c>
      <c r="R118" s="63">
        <f t="shared" si="3"/>
        <v>52</v>
      </c>
      <c r="S118" s="115">
        <f t="shared" si="3"/>
        <v>15.86</v>
      </c>
    </row>
    <row r="119" spans="1:19" x14ac:dyDescent="0.25">
      <c r="A119" s="402"/>
      <c r="B119" s="283"/>
      <c r="C119" s="405"/>
      <c r="D119" s="283"/>
      <c r="E119" s="405"/>
      <c r="F119" s="292"/>
      <c r="G119" s="114" t="s">
        <v>105</v>
      </c>
      <c r="H119" s="63">
        <v>2</v>
      </c>
      <c r="I119" s="115">
        <v>0.09</v>
      </c>
      <c r="J119" s="63">
        <v>0</v>
      </c>
      <c r="K119" s="115">
        <v>0</v>
      </c>
      <c r="L119" s="63">
        <v>1</v>
      </c>
      <c r="M119" s="115">
        <v>7.0000000000000007E-2</v>
      </c>
      <c r="N119" s="63">
        <v>0</v>
      </c>
      <c r="O119" s="115">
        <v>0</v>
      </c>
      <c r="P119" s="63">
        <v>0</v>
      </c>
      <c r="Q119" s="115">
        <v>0</v>
      </c>
      <c r="R119" s="63">
        <f t="shared" si="3"/>
        <v>3</v>
      </c>
      <c r="S119" s="115">
        <f t="shared" si="3"/>
        <v>0.16</v>
      </c>
    </row>
    <row r="120" spans="1:19" x14ac:dyDescent="0.25">
      <c r="A120" s="402"/>
      <c r="B120" s="283"/>
      <c r="C120" s="405"/>
      <c r="D120" s="283"/>
      <c r="E120" s="405"/>
      <c r="F120" s="292"/>
      <c r="G120" s="114" t="s">
        <v>104</v>
      </c>
      <c r="H120" s="63">
        <v>34</v>
      </c>
      <c r="I120" s="115">
        <v>7.02</v>
      </c>
      <c r="J120" s="63">
        <v>6</v>
      </c>
      <c r="K120" s="115">
        <v>0.52</v>
      </c>
      <c r="L120" s="63">
        <v>0</v>
      </c>
      <c r="M120" s="115">
        <v>0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40</v>
      </c>
      <c r="S120" s="115">
        <f t="shared" si="3"/>
        <v>7.5399999999999991</v>
      </c>
    </row>
    <row r="121" spans="1:19" x14ac:dyDescent="0.25">
      <c r="A121" s="402"/>
      <c r="B121" s="283"/>
      <c r="C121" s="405"/>
      <c r="D121" s="283"/>
      <c r="E121" s="405"/>
      <c r="F121" s="292"/>
      <c r="G121" s="114" t="s">
        <v>103</v>
      </c>
      <c r="H121" s="63">
        <v>37</v>
      </c>
      <c r="I121" s="115">
        <v>8.31</v>
      </c>
      <c r="J121" s="63">
        <v>53</v>
      </c>
      <c r="K121" s="115">
        <v>13.38</v>
      </c>
      <c r="L121" s="63">
        <v>3</v>
      </c>
      <c r="M121" s="115">
        <v>4.6100000000000003</v>
      </c>
      <c r="N121" s="63">
        <v>0</v>
      </c>
      <c r="O121" s="115">
        <v>0</v>
      </c>
      <c r="P121" s="63">
        <v>0</v>
      </c>
      <c r="Q121" s="115">
        <v>0</v>
      </c>
      <c r="R121" s="63">
        <f t="shared" si="3"/>
        <v>93</v>
      </c>
      <c r="S121" s="115">
        <f t="shared" si="3"/>
        <v>26.3</v>
      </c>
    </row>
    <row r="122" spans="1:19" x14ac:dyDescent="0.25">
      <c r="A122" s="402"/>
      <c r="B122" s="283"/>
      <c r="C122" s="405"/>
      <c r="D122" s="283"/>
      <c r="E122" s="405"/>
      <c r="F122" s="292"/>
      <c r="G122" s="114" t="s">
        <v>102</v>
      </c>
      <c r="H122" s="63">
        <v>6</v>
      </c>
      <c r="I122" s="115">
        <v>0.47</v>
      </c>
      <c r="J122" s="63">
        <v>4</v>
      </c>
      <c r="K122" s="115">
        <v>0.27</v>
      </c>
      <c r="L122" s="63">
        <v>0</v>
      </c>
      <c r="M122" s="115">
        <v>0</v>
      </c>
      <c r="N122" s="63">
        <v>0</v>
      </c>
      <c r="O122" s="115">
        <v>0</v>
      </c>
      <c r="P122" s="63">
        <v>1</v>
      </c>
      <c r="Q122" s="115">
        <v>0.06</v>
      </c>
      <c r="R122" s="63">
        <f t="shared" si="3"/>
        <v>11</v>
      </c>
      <c r="S122" s="115">
        <f t="shared" si="3"/>
        <v>0.8</v>
      </c>
    </row>
    <row r="123" spans="1:19" x14ac:dyDescent="0.25">
      <c r="A123" s="402"/>
      <c r="B123" s="283"/>
      <c r="C123" s="405"/>
      <c r="D123" s="283"/>
      <c r="E123" s="405"/>
      <c r="F123" s="292"/>
      <c r="G123" s="114" t="s">
        <v>101</v>
      </c>
      <c r="H123" s="63">
        <v>14</v>
      </c>
      <c r="I123" s="115">
        <v>1.91</v>
      </c>
      <c r="J123" s="63">
        <v>9</v>
      </c>
      <c r="K123" s="115">
        <v>3.22</v>
      </c>
      <c r="L123" s="63">
        <v>3</v>
      </c>
      <c r="M123" s="115">
        <v>5.13</v>
      </c>
      <c r="N123" s="63">
        <v>0</v>
      </c>
      <c r="O123" s="115">
        <v>0</v>
      </c>
      <c r="P123" s="63">
        <v>0</v>
      </c>
      <c r="Q123" s="115">
        <v>0</v>
      </c>
      <c r="R123" s="63">
        <f t="shared" ref="R123:S154" si="4">+H123+J123+L123+N123+P123</f>
        <v>26</v>
      </c>
      <c r="S123" s="115">
        <f t="shared" si="4"/>
        <v>10.26</v>
      </c>
    </row>
    <row r="124" spans="1:19" x14ac:dyDescent="0.25">
      <c r="A124" s="402"/>
      <c r="B124" s="283"/>
      <c r="C124" s="405"/>
      <c r="D124" s="283"/>
      <c r="E124" s="405"/>
      <c r="F124" s="292"/>
      <c r="G124" s="114" t="s">
        <v>100</v>
      </c>
      <c r="H124" s="63">
        <v>1</v>
      </c>
      <c r="I124" s="115">
        <v>0.12</v>
      </c>
      <c r="J124" s="63">
        <v>1</v>
      </c>
      <c r="K124" s="115">
        <v>0.32</v>
      </c>
      <c r="L124" s="63">
        <v>0</v>
      </c>
      <c r="M124" s="115">
        <v>0</v>
      </c>
      <c r="N124" s="63">
        <v>0</v>
      </c>
      <c r="O124" s="115">
        <v>0</v>
      </c>
      <c r="P124" s="63">
        <v>0</v>
      </c>
      <c r="Q124" s="115">
        <v>0</v>
      </c>
      <c r="R124" s="63">
        <f t="shared" si="4"/>
        <v>2</v>
      </c>
      <c r="S124" s="115">
        <f t="shared" si="4"/>
        <v>0.44</v>
      </c>
    </row>
    <row r="125" spans="1:19" x14ac:dyDescent="0.25">
      <c r="A125" s="402"/>
      <c r="B125" s="283"/>
      <c r="C125" s="405"/>
      <c r="D125" s="283"/>
      <c r="E125" s="405"/>
      <c r="F125" s="292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3"/>
      <c r="C126" s="405"/>
      <c r="D126" s="283"/>
      <c r="E126" s="405"/>
      <c r="F126" s="292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0</v>
      </c>
      <c r="M126" s="115">
        <v>0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0</v>
      </c>
      <c r="S126" s="115">
        <f t="shared" si="4"/>
        <v>0</v>
      </c>
    </row>
    <row r="127" spans="1:19" x14ac:dyDescent="0.25">
      <c r="A127" s="402"/>
      <c r="B127" s="283"/>
      <c r="C127" s="405"/>
      <c r="D127" s="283"/>
      <c r="E127" s="405"/>
      <c r="F127" s="292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3"/>
      <c r="C128" s="405"/>
      <c r="D128" s="283"/>
      <c r="E128" s="405"/>
      <c r="F128" s="292"/>
      <c r="G128" s="114" t="s">
        <v>20</v>
      </c>
      <c r="H128" s="63">
        <v>41</v>
      </c>
      <c r="I128" s="115">
        <v>9.5299999999999994</v>
      </c>
      <c r="J128" s="63">
        <v>11</v>
      </c>
      <c r="K128" s="115">
        <v>2.06</v>
      </c>
      <c r="L128" s="63">
        <v>4</v>
      </c>
      <c r="M128" s="115">
        <v>0.71</v>
      </c>
      <c r="N128" s="63">
        <v>1</v>
      </c>
      <c r="O128" s="115">
        <v>0.04</v>
      </c>
      <c r="P128" s="63">
        <v>2</v>
      </c>
      <c r="Q128" s="115">
        <v>0.65</v>
      </c>
      <c r="R128" s="63">
        <f t="shared" si="4"/>
        <v>59</v>
      </c>
      <c r="S128" s="115">
        <f t="shared" si="4"/>
        <v>12.99</v>
      </c>
    </row>
    <row r="129" spans="1:19" ht="15.75" thickBot="1" x14ac:dyDescent="0.3">
      <c r="A129" s="402"/>
      <c r="B129" s="283"/>
      <c r="C129" s="405"/>
      <c r="D129" s="283"/>
      <c r="E129" s="405"/>
      <c r="F129" s="292"/>
      <c r="G129" s="114" t="s">
        <v>98</v>
      </c>
      <c r="H129" s="63">
        <v>14317</v>
      </c>
      <c r="I129" s="115">
        <v>2143.19</v>
      </c>
      <c r="J129" s="63">
        <v>8242</v>
      </c>
      <c r="K129" s="115">
        <v>1338.73</v>
      </c>
      <c r="L129" s="63">
        <v>502</v>
      </c>
      <c r="M129" s="115">
        <v>110.29</v>
      </c>
      <c r="N129" s="63">
        <v>270</v>
      </c>
      <c r="O129" s="115">
        <v>64.02</v>
      </c>
      <c r="P129" s="63">
        <v>204</v>
      </c>
      <c r="Q129" s="115">
        <v>90.18</v>
      </c>
      <c r="R129" s="63">
        <f t="shared" si="4"/>
        <v>23535</v>
      </c>
      <c r="S129" s="115">
        <f t="shared" si="4"/>
        <v>3746.41</v>
      </c>
    </row>
    <row r="130" spans="1:19" ht="15.75" thickTop="1" x14ac:dyDescent="0.25">
      <c r="A130" s="402"/>
      <c r="B130" s="283"/>
      <c r="C130" s="413"/>
      <c r="D130" s="283"/>
      <c r="E130" s="413"/>
      <c r="F130" s="292"/>
      <c r="G130" s="82" t="s">
        <v>97</v>
      </c>
      <c r="H130" s="116">
        <v>16476</v>
      </c>
      <c r="I130" s="117">
        <v>3039.77</v>
      </c>
      <c r="J130" s="116">
        <v>9626</v>
      </c>
      <c r="K130" s="117">
        <v>1944.4</v>
      </c>
      <c r="L130" s="116">
        <v>593</v>
      </c>
      <c r="M130" s="117">
        <v>275.64999999999998</v>
      </c>
      <c r="N130" s="116">
        <v>281</v>
      </c>
      <c r="O130" s="117">
        <v>73.86</v>
      </c>
      <c r="P130" s="116">
        <v>208</v>
      </c>
      <c r="Q130" s="117">
        <v>94.51</v>
      </c>
      <c r="R130" s="116">
        <f t="shared" si="4"/>
        <v>27184</v>
      </c>
      <c r="S130" s="117">
        <f>SUM(S100:S129)</f>
        <v>5428.19</v>
      </c>
    </row>
    <row r="131" spans="1:19" ht="15" customHeight="1" x14ac:dyDescent="0.25">
      <c r="A131" s="402" t="s">
        <v>96</v>
      </c>
      <c r="B131" s="283"/>
      <c r="C131" s="412" t="s">
        <v>95</v>
      </c>
      <c r="D131" s="283"/>
      <c r="E131" s="412" t="s">
        <v>94</v>
      </c>
      <c r="F131" s="292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0</v>
      </c>
      <c r="M131" s="115">
        <v>0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0</v>
      </c>
      <c r="S131" s="115">
        <f t="shared" si="4"/>
        <v>0</v>
      </c>
    </row>
    <row r="132" spans="1:19" ht="15" customHeight="1" x14ac:dyDescent="0.25">
      <c r="A132" s="402"/>
      <c r="B132" s="283"/>
      <c r="C132" s="405"/>
      <c r="D132" s="283"/>
      <c r="E132" s="405"/>
      <c r="F132" s="292"/>
      <c r="G132" s="114" t="s">
        <v>493</v>
      </c>
      <c r="H132" s="63">
        <v>2</v>
      </c>
      <c r="I132" s="115">
        <v>0.46</v>
      </c>
      <c r="J132" s="63">
        <v>5</v>
      </c>
      <c r="K132" s="115">
        <v>1.64</v>
      </c>
      <c r="L132" s="63">
        <v>0</v>
      </c>
      <c r="M132" s="115">
        <v>0</v>
      </c>
      <c r="N132" s="63">
        <v>0</v>
      </c>
      <c r="O132" s="115">
        <v>0</v>
      </c>
      <c r="P132" s="63">
        <v>0</v>
      </c>
      <c r="Q132" s="115">
        <v>0</v>
      </c>
      <c r="R132" s="63">
        <f t="shared" si="4"/>
        <v>7</v>
      </c>
      <c r="S132" s="115">
        <f t="shared" si="4"/>
        <v>2.1</v>
      </c>
    </row>
    <row r="133" spans="1:19" ht="15" customHeight="1" x14ac:dyDescent="0.25">
      <c r="A133" s="402"/>
      <c r="B133" s="283"/>
      <c r="C133" s="405"/>
      <c r="D133" s="283"/>
      <c r="E133" s="405"/>
      <c r="F133" s="292"/>
      <c r="G133" s="114" t="s">
        <v>93</v>
      </c>
      <c r="H133" s="63">
        <v>27</v>
      </c>
      <c r="I133" s="115">
        <v>1.26</v>
      </c>
      <c r="J133" s="63">
        <v>27</v>
      </c>
      <c r="K133" s="115">
        <v>2.29</v>
      </c>
      <c r="L133" s="63">
        <v>3</v>
      </c>
      <c r="M133" s="115">
        <v>0.28000000000000003</v>
      </c>
      <c r="N133" s="63">
        <v>1</v>
      </c>
      <c r="O133" s="115">
        <v>1.07</v>
      </c>
      <c r="P133" s="63">
        <v>2</v>
      </c>
      <c r="Q133" s="115">
        <v>0.38</v>
      </c>
      <c r="R133" s="63">
        <f t="shared" si="4"/>
        <v>60</v>
      </c>
      <c r="S133" s="115">
        <f t="shared" si="4"/>
        <v>5.28</v>
      </c>
    </row>
    <row r="134" spans="1:19" ht="15" customHeight="1" x14ac:dyDescent="0.25">
      <c r="A134" s="402"/>
      <c r="B134" s="283"/>
      <c r="C134" s="405"/>
      <c r="D134" s="283"/>
      <c r="E134" s="405"/>
      <c r="F134" s="292"/>
      <c r="G134" s="114" t="s">
        <v>128</v>
      </c>
      <c r="H134" s="63">
        <v>1</v>
      </c>
      <c r="I134" s="115">
        <v>0.02</v>
      </c>
      <c r="J134" s="63">
        <v>4</v>
      </c>
      <c r="K134" s="115">
        <v>1.61</v>
      </c>
      <c r="L134" s="63">
        <v>0</v>
      </c>
      <c r="M134" s="115">
        <v>0</v>
      </c>
      <c r="N134" s="63">
        <v>0</v>
      </c>
      <c r="O134" s="115">
        <v>0</v>
      </c>
      <c r="P134" s="63">
        <v>0</v>
      </c>
      <c r="Q134" s="115">
        <v>0</v>
      </c>
      <c r="R134" s="63">
        <f t="shared" si="4"/>
        <v>5</v>
      </c>
      <c r="S134" s="115">
        <f t="shared" si="4"/>
        <v>1.6300000000000001</v>
      </c>
    </row>
    <row r="135" spans="1:19" x14ac:dyDescent="0.25">
      <c r="A135" s="402"/>
      <c r="B135" s="283"/>
      <c r="C135" s="405"/>
      <c r="D135" s="283"/>
      <c r="E135" s="405"/>
      <c r="F135" s="292"/>
      <c r="G135" s="114" t="s">
        <v>92</v>
      </c>
      <c r="H135" s="63">
        <v>82</v>
      </c>
      <c r="I135" s="115">
        <v>3.98</v>
      </c>
      <c r="J135" s="63">
        <v>179</v>
      </c>
      <c r="K135" s="115">
        <v>19.91</v>
      </c>
      <c r="L135" s="63">
        <v>31</v>
      </c>
      <c r="M135" s="115">
        <v>7.2</v>
      </c>
      <c r="N135" s="63">
        <v>6</v>
      </c>
      <c r="O135" s="115">
        <v>0.76</v>
      </c>
      <c r="P135" s="63">
        <v>5</v>
      </c>
      <c r="Q135" s="115">
        <v>1.77</v>
      </c>
      <c r="R135" s="63">
        <f t="shared" si="4"/>
        <v>303</v>
      </c>
      <c r="S135" s="115">
        <f t="shared" si="4"/>
        <v>33.620000000000005</v>
      </c>
    </row>
    <row r="136" spans="1:19" x14ac:dyDescent="0.25">
      <c r="A136" s="402"/>
      <c r="B136" s="283"/>
      <c r="C136" s="405"/>
      <c r="D136" s="283"/>
      <c r="E136" s="405"/>
      <c r="F136" s="292"/>
      <c r="G136" s="114" t="s">
        <v>91</v>
      </c>
      <c r="H136" s="63">
        <v>1239</v>
      </c>
      <c r="I136" s="115">
        <v>176.91</v>
      </c>
      <c r="J136" s="63">
        <v>1454</v>
      </c>
      <c r="K136" s="115">
        <v>191.69</v>
      </c>
      <c r="L136" s="63">
        <v>36</v>
      </c>
      <c r="M136" s="115">
        <v>12.81</v>
      </c>
      <c r="N136" s="63">
        <v>9</v>
      </c>
      <c r="O136" s="115">
        <v>1.41</v>
      </c>
      <c r="P136" s="63">
        <v>0</v>
      </c>
      <c r="Q136" s="115">
        <v>0</v>
      </c>
      <c r="R136" s="63">
        <f t="shared" si="4"/>
        <v>2738</v>
      </c>
      <c r="S136" s="115">
        <f t="shared" si="4"/>
        <v>382.82000000000005</v>
      </c>
    </row>
    <row r="137" spans="1:19" x14ac:dyDescent="0.25">
      <c r="A137" s="402"/>
      <c r="B137" s="283"/>
      <c r="C137" s="405"/>
      <c r="D137" s="283"/>
      <c r="E137" s="405"/>
      <c r="F137" s="292"/>
      <c r="G137" s="114" t="s">
        <v>90</v>
      </c>
      <c r="H137" s="63">
        <v>38</v>
      </c>
      <c r="I137" s="115">
        <v>6.68</v>
      </c>
      <c r="J137" s="63">
        <v>202</v>
      </c>
      <c r="K137" s="115">
        <v>16.75</v>
      </c>
      <c r="L137" s="63">
        <v>7</v>
      </c>
      <c r="M137" s="115">
        <v>0.72</v>
      </c>
      <c r="N137" s="63">
        <v>6</v>
      </c>
      <c r="O137" s="115">
        <v>6.25</v>
      </c>
      <c r="P137" s="63">
        <v>2</v>
      </c>
      <c r="Q137" s="115">
        <v>0.54</v>
      </c>
      <c r="R137" s="63">
        <f t="shared" si="4"/>
        <v>255</v>
      </c>
      <c r="S137" s="115">
        <f t="shared" si="4"/>
        <v>30.939999999999998</v>
      </c>
    </row>
    <row r="138" spans="1:19" x14ac:dyDescent="0.25">
      <c r="A138" s="402"/>
      <c r="B138" s="283"/>
      <c r="C138" s="405"/>
      <c r="D138" s="283"/>
      <c r="E138" s="405"/>
      <c r="F138" s="292"/>
      <c r="G138" s="114" t="s">
        <v>127</v>
      </c>
      <c r="H138" s="63">
        <v>8</v>
      </c>
      <c r="I138" s="115">
        <v>3.43</v>
      </c>
      <c r="J138" s="63">
        <v>17</v>
      </c>
      <c r="K138" s="115">
        <v>7.33</v>
      </c>
      <c r="L138" s="63">
        <v>2</v>
      </c>
      <c r="M138" s="115">
        <v>2.73</v>
      </c>
      <c r="N138" s="63">
        <v>2</v>
      </c>
      <c r="O138" s="115">
        <v>0.87</v>
      </c>
      <c r="P138" s="63">
        <v>0</v>
      </c>
      <c r="Q138" s="115">
        <v>0</v>
      </c>
      <c r="R138" s="63">
        <f t="shared" si="4"/>
        <v>29</v>
      </c>
      <c r="S138" s="115">
        <f t="shared" si="4"/>
        <v>14.36</v>
      </c>
    </row>
    <row r="139" spans="1:19" x14ac:dyDescent="0.25">
      <c r="A139" s="402"/>
      <c r="B139" s="283"/>
      <c r="C139" s="405"/>
      <c r="D139" s="283"/>
      <c r="E139" s="405"/>
      <c r="F139" s="292"/>
      <c r="G139" s="114" t="s">
        <v>89</v>
      </c>
      <c r="H139" s="63">
        <v>19</v>
      </c>
      <c r="I139" s="115">
        <v>4.8499999999999996</v>
      </c>
      <c r="J139" s="63">
        <v>33</v>
      </c>
      <c r="K139" s="115">
        <v>10.62</v>
      </c>
      <c r="L139" s="63">
        <v>1</v>
      </c>
      <c r="M139" s="115">
        <v>0.04</v>
      </c>
      <c r="N139" s="63">
        <v>14</v>
      </c>
      <c r="O139" s="115">
        <v>18.62</v>
      </c>
      <c r="P139" s="63">
        <v>0</v>
      </c>
      <c r="Q139" s="115">
        <v>0</v>
      </c>
      <c r="R139" s="63">
        <f t="shared" si="4"/>
        <v>67</v>
      </c>
      <c r="S139" s="115">
        <f t="shared" si="4"/>
        <v>34.129999999999995</v>
      </c>
    </row>
    <row r="140" spans="1:19" x14ac:dyDescent="0.25">
      <c r="A140" s="402"/>
      <c r="B140" s="283"/>
      <c r="C140" s="405"/>
      <c r="D140" s="283"/>
      <c r="E140" s="405"/>
      <c r="F140" s="292"/>
      <c r="G140" s="114" t="s">
        <v>88</v>
      </c>
      <c r="H140" s="63">
        <v>304</v>
      </c>
      <c r="I140" s="115">
        <v>114.68</v>
      </c>
      <c r="J140" s="63">
        <v>222</v>
      </c>
      <c r="K140" s="115">
        <v>43.04</v>
      </c>
      <c r="L140" s="63">
        <v>4</v>
      </c>
      <c r="M140" s="115">
        <v>0.82</v>
      </c>
      <c r="N140" s="63">
        <v>3</v>
      </c>
      <c r="O140" s="115">
        <v>2.4</v>
      </c>
      <c r="P140" s="63">
        <v>2</v>
      </c>
      <c r="Q140" s="115">
        <v>1.31</v>
      </c>
      <c r="R140" s="63">
        <f t="shared" si="4"/>
        <v>535</v>
      </c>
      <c r="S140" s="115">
        <f t="shared" si="4"/>
        <v>162.25</v>
      </c>
    </row>
    <row r="141" spans="1:19" x14ac:dyDescent="0.25">
      <c r="A141" s="402"/>
      <c r="B141" s="283"/>
      <c r="C141" s="405"/>
      <c r="D141" s="283"/>
      <c r="E141" s="405"/>
      <c r="F141" s="292"/>
      <c r="G141" s="114" t="s">
        <v>125</v>
      </c>
      <c r="H141" s="63">
        <v>1</v>
      </c>
      <c r="I141" s="115">
        <v>0.96</v>
      </c>
      <c r="J141" s="63">
        <v>7</v>
      </c>
      <c r="K141" s="115">
        <v>1.17</v>
      </c>
      <c r="L141" s="63">
        <v>0</v>
      </c>
      <c r="M141" s="115">
        <v>0</v>
      </c>
      <c r="N141" s="63">
        <v>0</v>
      </c>
      <c r="O141" s="115">
        <v>0</v>
      </c>
      <c r="P141" s="63">
        <v>0</v>
      </c>
      <c r="Q141" s="115">
        <v>0</v>
      </c>
      <c r="R141" s="63">
        <f t="shared" si="4"/>
        <v>8</v>
      </c>
      <c r="S141" s="115">
        <f t="shared" si="4"/>
        <v>2.13</v>
      </c>
    </row>
    <row r="142" spans="1:19" ht="15.75" thickBot="1" x14ac:dyDescent="0.3">
      <c r="A142" s="402"/>
      <c r="B142" s="283"/>
      <c r="C142" s="405"/>
      <c r="D142" s="283"/>
      <c r="E142" s="405"/>
      <c r="F142" s="292"/>
      <c r="G142" s="114" t="s">
        <v>87</v>
      </c>
      <c r="H142" s="63">
        <v>34</v>
      </c>
      <c r="I142" s="115">
        <v>13.33</v>
      </c>
      <c r="J142" s="63">
        <v>120</v>
      </c>
      <c r="K142" s="115">
        <v>29.35</v>
      </c>
      <c r="L142" s="63">
        <v>14</v>
      </c>
      <c r="M142" s="115">
        <v>3.63</v>
      </c>
      <c r="N142" s="63">
        <v>1</v>
      </c>
      <c r="O142" s="115">
        <v>0.23</v>
      </c>
      <c r="P142" s="63">
        <v>0</v>
      </c>
      <c r="Q142" s="115">
        <v>0</v>
      </c>
      <c r="R142" s="63">
        <f t="shared" si="4"/>
        <v>169</v>
      </c>
      <c r="S142" s="115">
        <f t="shared" si="4"/>
        <v>46.54</v>
      </c>
    </row>
    <row r="143" spans="1:19" ht="15.75" thickTop="1" x14ac:dyDescent="0.25">
      <c r="A143" s="402"/>
      <c r="B143" s="283"/>
      <c r="C143" s="405"/>
      <c r="D143" s="283"/>
      <c r="E143" s="413"/>
      <c r="F143" s="292"/>
      <c r="G143" s="82" t="s">
        <v>86</v>
      </c>
      <c r="H143" s="116">
        <v>1694</v>
      </c>
      <c r="I143" s="117">
        <v>326.56</v>
      </c>
      <c r="J143" s="116">
        <v>2071</v>
      </c>
      <c r="K143" s="117">
        <v>325.40000000000003</v>
      </c>
      <c r="L143" s="116">
        <v>91</v>
      </c>
      <c r="M143" s="117">
        <v>28.23</v>
      </c>
      <c r="N143" s="116">
        <v>40</v>
      </c>
      <c r="O143" s="117">
        <v>31.610000000000003</v>
      </c>
      <c r="P143" s="116">
        <v>10</v>
      </c>
      <c r="Q143" s="117">
        <v>4</v>
      </c>
      <c r="R143" s="116">
        <f t="shared" si="4"/>
        <v>3906</v>
      </c>
      <c r="S143" s="117">
        <f>SUM(S131:S142)</f>
        <v>715.80000000000007</v>
      </c>
    </row>
    <row r="144" spans="1:19" ht="15" customHeight="1" x14ac:dyDescent="0.25">
      <c r="A144" s="402"/>
      <c r="B144" s="283"/>
      <c r="C144" s="405"/>
      <c r="D144" s="283"/>
      <c r="E144" s="412" t="s">
        <v>85</v>
      </c>
      <c r="F144" s="292"/>
      <c r="G144" s="114" t="s">
        <v>84</v>
      </c>
      <c r="H144" s="63">
        <v>3</v>
      </c>
      <c r="I144" s="115">
        <v>0.23</v>
      </c>
      <c r="J144" s="63">
        <v>1</v>
      </c>
      <c r="K144" s="115">
        <v>0.02</v>
      </c>
      <c r="L144" s="63">
        <v>0</v>
      </c>
      <c r="M144" s="115">
        <v>0</v>
      </c>
      <c r="N144" s="63">
        <v>0</v>
      </c>
      <c r="O144" s="115">
        <v>0</v>
      </c>
      <c r="P144" s="63">
        <v>0</v>
      </c>
      <c r="Q144" s="115">
        <v>0</v>
      </c>
      <c r="R144" s="63">
        <f t="shared" si="4"/>
        <v>4</v>
      </c>
      <c r="S144" s="115">
        <f t="shared" si="4"/>
        <v>0.25</v>
      </c>
    </row>
    <row r="145" spans="1:19" x14ac:dyDescent="0.25">
      <c r="A145" s="402"/>
      <c r="B145" s="283"/>
      <c r="C145" s="405"/>
      <c r="D145" s="283"/>
      <c r="E145" s="405"/>
      <c r="F145" s="292"/>
      <c r="G145" s="114" t="s">
        <v>83</v>
      </c>
      <c r="H145" s="63">
        <v>0</v>
      </c>
      <c r="I145" s="115">
        <v>0</v>
      </c>
      <c r="J145" s="63">
        <v>0</v>
      </c>
      <c r="K145" s="115">
        <v>0</v>
      </c>
      <c r="L145" s="63">
        <v>0</v>
      </c>
      <c r="M145" s="115">
        <v>0</v>
      </c>
      <c r="N145" s="63">
        <v>0</v>
      </c>
      <c r="O145" s="115">
        <v>0</v>
      </c>
      <c r="P145" s="63">
        <v>0</v>
      </c>
      <c r="Q145" s="115">
        <v>0</v>
      </c>
      <c r="R145" s="63">
        <f t="shared" si="4"/>
        <v>0</v>
      </c>
      <c r="S145" s="115">
        <f t="shared" si="4"/>
        <v>0</v>
      </c>
    </row>
    <row r="146" spans="1:19" x14ac:dyDescent="0.25">
      <c r="A146" s="402"/>
      <c r="B146" s="283"/>
      <c r="C146" s="405"/>
      <c r="D146" s="283"/>
      <c r="E146" s="405"/>
      <c r="F146" s="292"/>
      <c r="G146" s="114" t="s">
        <v>82</v>
      </c>
      <c r="H146" s="63">
        <v>10</v>
      </c>
      <c r="I146" s="115">
        <v>3.43</v>
      </c>
      <c r="J146" s="63">
        <v>31</v>
      </c>
      <c r="K146" s="115">
        <v>6.65</v>
      </c>
      <c r="L146" s="63">
        <v>3</v>
      </c>
      <c r="M146" s="115">
        <v>2.99</v>
      </c>
      <c r="N146" s="63">
        <v>14</v>
      </c>
      <c r="O146" s="115">
        <v>18.760000000000002</v>
      </c>
      <c r="P146" s="63">
        <v>0</v>
      </c>
      <c r="Q146" s="115">
        <v>0</v>
      </c>
      <c r="R146" s="63">
        <f t="shared" si="4"/>
        <v>58</v>
      </c>
      <c r="S146" s="115">
        <f t="shared" si="4"/>
        <v>31.830000000000002</v>
      </c>
    </row>
    <row r="147" spans="1:19" x14ac:dyDescent="0.25">
      <c r="A147" s="402"/>
      <c r="B147" s="283"/>
      <c r="C147" s="405"/>
      <c r="D147" s="283"/>
      <c r="E147" s="405"/>
      <c r="F147" s="292"/>
      <c r="G147" s="114" t="s">
        <v>81</v>
      </c>
      <c r="H147" s="63">
        <v>0</v>
      </c>
      <c r="I147" s="115">
        <v>0</v>
      </c>
      <c r="J147" s="63">
        <v>0</v>
      </c>
      <c r="K147" s="115">
        <v>0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0</v>
      </c>
      <c r="S147" s="115">
        <f t="shared" si="4"/>
        <v>0</v>
      </c>
    </row>
    <row r="148" spans="1:19" x14ac:dyDescent="0.25">
      <c r="A148" s="402"/>
      <c r="B148" s="283"/>
      <c r="C148" s="405"/>
      <c r="D148" s="283"/>
      <c r="E148" s="405"/>
      <c r="F148" s="292"/>
      <c r="G148" s="114" t="s">
        <v>80</v>
      </c>
      <c r="H148" s="63">
        <v>1</v>
      </c>
      <c r="I148" s="115">
        <v>0.18</v>
      </c>
      <c r="J148" s="63">
        <v>0</v>
      </c>
      <c r="K148" s="115">
        <v>0</v>
      </c>
      <c r="L148" s="63">
        <v>0</v>
      </c>
      <c r="M148" s="115">
        <v>0</v>
      </c>
      <c r="N148" s="63">
        <v>0</v>
      </c>
      <c r="O148" s="115">
        <v>0</v>
      </c>
      <c r="P148" s="63">
        <v>0</v>
      </c>
      <c r="Q148" s="115">
        <v>0</v>
      </c>
      <c r="R148" s="63">
        <f t="shared" si="4"/>
        <v>1</v>
      </c>
      <c r="S148" s="115">
        <f t="shared" si="4"/>
        <v>0.18</v>
      </c>
    </row>
    <row r="149" spans="1:19" ht="15.75" thickBot="1" x14ac:dyDescent="0.3">
      <c r="A149" s="402"/>
      <c r="B149" s="283"/>
      <c r="C149" s="405"/>
      <c r="D149" s="283"/>
      <c r="E149" s="405"/>
      <c r="F149" s="292"/>
      <c r="G149" s="114" t="s">
        <v>79</v>
      </c>
      <c r="H149" s="63">
        <v>1</v>
      </c>
      <c r="I149" s="115">
        <v>0.2</v>
      </c>
      <c r="J149" s="63">
        <v>5</v>
      </c>
      <c r="K149" s="115">
        <v>1.1200000000000001</v>
      </c>
      <c r="L149" s="63">
        <v>2</v>
      </c>
      <c r="M149" s="115">
        <v>0.45</v>
      </c>
      <c r="N149" s="63">
        <v>0</v>
      </c>
      <c r="O149" s="115">
        <v>0</v>
      </c>
      <c r="P149" s="63">
        <v>0</v>
      </c>
      <c r="Q149" s="115">
        <v>0</v>
      </c>
      <c r="R149" s="63">
        <f t="shared" si="4"/>
        <v>8</v>
      </c>
      <c r="S149" s="115">
        <f t="shared" si="4"/>
        <v>1.77</v>
      </c>
    </row>
    <row r="150" spans="1:19" ht="15.75" thickTop="1" x14ac:dyDescent="0.25">
      <c r="A150" s="402"/>
      <c r="B150" s="283"/>
      <c r="C150" s="405"/>
      <c r="D150" s="283"/>
      <c r="E150" s="413"/>
      <c r="F150" s="292"/>
      <c r="G150" s="82" t="s">
        <v>78</v>
      </c>
      <c r="H150" s="116">
        <v>15</v>
      </c>
      <c r="I150" s="117">
        <v>4.04</v>
      </c>
      <c r="J150" s="116">
        <v>37</v>
      </c>
      <c r="K150" s="117">
        <v>7.79</v>
      </c>
      <c r="L150" s="116">
        <v>5</v>
      </c>
      <c r="M150" s="117">
        <v>3.44</v>
      </c>
      <c r="N150" s="116">
        <v>14</v>
      </c>
      <c r="O150" s="117">
        <v>18.760000000000002</v>
      </c>
      <c r="P150" s="116">
        <v>0</v>
      </c>
      <c r="Q150" s="117">
        <v>0</v>
      </c>
      <c r="R150" s="116">
        <f t="shared" si="4"/>
        <v>71</v>
      </c>
      <c r="S150" s="117">
        <f>SUM(S144:S149)</f>
        <v>34.03</v>
      </c>
    </row>
    <row r="151" spans="1:19" ht="15.75" thickBot="1" x14ac:dyDescent="0.3">
      <c r="A151" s="402"/>
      <c r="B151" s="283"/>
      <c r="C151" s="405"/>
      <c r="D151" s="283"/>
      <c r="E151" s="412" t="s">
        <v>77</v>
      </c>
      <c r="F151" s="292"/>
      <c r="G151" s="114" t="s">
        <v>76</v>
      </c>
      <c r="H151" s="63">
        <v>5044</v>
      </c>
      <c r="I151" s="115">
        <v>2516.6</v>
      </c>
      <c r="J151" s="63">
        <v>3098</v>
      </c>
      <c r="K151" s="115">
        <v>1278.6199999999999</v>
      </c>
      <c r="L151" s="63">
        <v>194</v>
      </c>
      <c r="M151" s="115">
        <v>120.5</v>
      </c>
      <c r="N151" s="63">
        <v>192</v>
      </c>
      <c r="O151" s="115">
        <v>175.52</v>
      </c>
      <c r="P151" s="63">
        <v>52</v>
      </c>
      <c r="Q151" s="115">
        <v>23.78</v>
      </c>
      <c r="R151" s="63">
        <f t="shared" si="4"/>
        <v>8580</v>
      </c>
      <c r="S151" s="115">
        <f>+I151+K151+M151+O151+Q151</f>
        <v>4115.0199999999995</v>
      </c>
    </row>
    <row r="152" spans="1:19" ht="15.75" thickTop="1" x14ac:dyDescent="0.25">
      <c r="A152" s="402"/>
      <c r="B152" s="283"/>
      <c r="C152" s="405"/>
      <c r="D152" s="283"/>
      <c r="E152" s="405"/>
      <c r="F152" s="292"/>
      <c r="G152" s="82" t="s">
        <v>508</v>
      </c>
      <c r="H152" s="116">
        <v>5044</v>
      </c>
      <c r="I152" s="117">
        <v>2516.6</v>
      </c>
      <c r="J152" s="116">
        <v>3098</v>
      </c>
      <c r="K152" s="117">
        <v>1278.6199999999999</v>
      </c>
      <c r="L152" s="116">
        <v>194</v>
      </c>
      <c r="M152" s="117">
        <v>120.5</v>
      </c>
      <c r="N152" s="116">
        <v>192</v>
      </c>
      <c r="O152" s="117">
        <v>175.52</v>
      </c>
      <c r="P152" s="116">
        <v>52</v>
      </c>
      <c r="Q152" s="117">
        <v>23.78</v>
      </c>
      <c r="R152" s="116">
        <f t="shared" si="4"/>
        <v>8580</v>
      </c>
      <c r="S152" s="117">
        <f>SUM(S151)</f>
        <v>4115.0199999999995</v>
      </c>
    </row>
    <row r="153" spans="1:19" x14ac:dyDescent="0.25">
      <c r="A153" s="402"/>
      <c r="B153" s="283"/>
      <c r="C153" s="405"/>
      <c r="D153" s="283"/>
      <c r="E153" s="412" t="s">
        <v>74</v>
      </c>
      <c r="F153" s="292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3"/>
      <c r="C154" s="405"/>
      <c r="D154" s="283"/>
      <c r="E154" s="405"/>
      <c r="F154" s="292"/>
      <c r="G154" s="114" t="s">
        <v>72</v>
      </c>
      <c r="H154" s="63">
        <v>0</v>
      </c>
      <c r="I154" s="115">
        <v>0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0</v>
      </c>
      <c r="S154" s="115">
        <f>+I154+K154+M154+O154+Q154</f>
        <v>0</v>
      </c>
    </row>
    <row r="155" spans="1:19" x14ac:dyDescent="0.25">
      <c r="A155" s="402"/>
      <c r="B155" s="283"/>
      <c r="C155" s="405"/>
      <c r="D155" s="283"/>
      <c r="E155" s="405"/>
      <c r="F155" s="292"/>
      <c r="G155" s="114" t="s">
        <v>71</v>
      </c>
      <c r="H155" s="63">
        <v>28</v>
      </c>
      <c r="I155" s="115">
        <v>25.28</v>
      </c>
      <c r="J155" s="63">
        <v>10</v>
      </c>
      <c r="K155" s="115">
        <v>7.12</v>
      </c>
      <c r="L155" s="63">
        <v>8</v>
      </c>
      <c r="M155" s="115">
        <v>7.09</v>
      </c>
      <c r="N155" s="63">
        <v>7</v>
      </c>
      <c r="O155" s="115">
        <v>5.03</v>
      </c>
      <c r="P155" s="63">
        <v>1</v>
      </c>
      <c r="Q155" s="115">
        <v>0.48</v>
      </c>
      <c r="R155" s="63">
        <f t="shared" ref="R155:S186" si="5">+H155+J155+L155+N155+P155</f>
        <v>54</v>
      </c>
      <c r="S155" s="115">
        <f>+I155+K155+M155+O155+Q155</f>
        <v>44.999999999999993</v>
      </c>
    </row>
    <row r="156" spans="1:19" ht="15.75" thickBot="1" x14ac:dyDescent="0.3">
      <c r="A156" s="402"/>
      <c r="B156" s="283"/>
      <c r="C156" s="405"/>
      <c r="D156" s="283"/>
      <c r="E156" s="405"/>
      <c r="F156" s="292"/>
      <c r="G156" s="114" t="s">
        <v>70</v>
      </c>
      <c r="H156" s="63">
        <v>0</v>
      </c>
      <c r="I156" s="115">
        <v>0</v>
      </c>
      <c r="J156" s="63">
        <v>1</v>
      </c>
      <c r="K156" s="115">
        <v>0.04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1</v>
      </c>
      <c r="S156" s="115">
        <f>+I156+K156+M156+O156+Q156</f>
        <v>0.04</v>
      </c>
    </row>
    <row r="157" spans="1:19" ht="16.5" thickTop="1" thickBot="1" x14ac:dyDescent="0.3">
      <c r="A157" s="402"/>
      <c r="B157" s="283"/>
      <c r="C157" s="405"/>
      <c r="D157" s="283"/>
      <c r="E157" s="407"/>
      <c r="F157" s="292"/>
      <c r="G157" s="82" t="s">
        <v>69</v>
      </c>
      <c r="H157" s="116">
        <v>28</v>
      </c>
      <c r="I157" s="117">
        <v>25.28</v>
      </c>
      <c r="J157" s="116">
        <v>11</v>
      </c>
      <c r="K157" s="117">
        <v>7.16</v>
      </c>
      <c r="L157" s="116">
        <v>8</v>
      </c>
      <c r="M157" s="117">
        <v>7.09</v>
      </c>
      <c r="N157" s="116">
        <v>7</v>
      </c>
      <c r="O157" s="117">
        <v>5.03</v>
      </c>
      <c r="P157" s="116">
        <v>1</v>
      </c>
      <c r="Q157" s="117">
        <v>0.48</v>
      </c>
      <c r="R157" s="116">
        <f t="shared" si="5"/>
        <v>55</v>
      </c>
      <c r="S157" s="117">
        <f>SUM(S153:S156)</f>
        <v>45.039999999999992</v>
      </c>
    </row>
    <row r="158" spans="1:19" ht="15" customHeight="1" thickTop="1" thickBot="1" x14ac:dyDescent="0.3">
      <c r="A158" s="402"/>
      <c r="B158" s="283"/>
      <c r="C158" s="406"/>
      <c r="D158" s="283"/>
      <c r="E158" s="408" t="s">
        <v>68</v>
      </c>
      <c r="F158" s="408"/>
      <c r="G158" s="408"/>
      <c r="H158" s="118">
        <v>23776</v>
      </c>
      <c r="I158" s="117">
        <v>18244.57</v>
      </c>
      <c r="J158" s="118">
        <v>15493</v>
      </c>
      <c r="K158" s="117">
        <v>14130.46</v>
      </c>
      <c r="L158" s="118">
        <v>1934</v>
      </c>
      <c r="M158" s="117">
        <v>1987.19</v>
      </c>
      <c r="N158" s="118">
        <v>1533</v>
      </c>
      <c r="O158" s="117">
        <v>1799.59</v>
      </c>
      <c r="P158" s="118">
        <v>429</v>
      </c>
      <c r="Q158" s="117">
        <v>365.23</v>
      </c>
      <c r="R158" s="118">
        <f t="shared" si="5"/>
        <v>43165</v>
      </c>
      <c r="S158" s="117">
        <f>+S157+S152+S150+S143+S130+S99+S91+S89</f>
        <v>36527.039999999994</v>
      </c>
    </row>
    <row r="159" spans="1:19" ht="15" customHeight="1" thickTop="1" thickBot="1" x14ac:dyDescent="0.3">
      <c r="A159" s="403"/>
      <c r="B159" s="283"/>
      <c r="C159" s="409" t="s">
        <v>67</v>
      </c>
      <c r="D159" s="409"/>
      <c r="E159" s="409"/>
      <c r="F159" s="409"/>
      <c r="G159" s="409"/>
      <c r="H159" s="119">
        <v>27650</v>
      </c>
      <c r="I159" s="120">
        <v>65794.149999999994</v>
      </c>
      <c r="J159" s="119">
        <v>17060</v>
      </c>
      <c r="K159" s="120">
        <v>33432.71</v>
      </c>
      <c r="L159" s="119">
        <v>2517</v>
      </c>
      <c r="M159" s="120">
        <v>6157.96</v>
      </c>
      <c r="N159" s="119">
        <v>2887</v>
      </c>
      <c r="O159" s="120">
        <v>8317.7099999999991</v>
      </c>
      <c r="P159" s="119">
        <v>575</v>
      </c>
      <c r="Q159" s="120">
        <v>2996.49</v>
      </c>
      <c r="R159" s="119">
        <f t="shared" si="5"/>
        <v>50689</v>
      </c>
      <c r="S159" s="120">
        <f>+S158+S78</f>
        <v>116699.01999999997</v>
      </c>
    </row>
    <row r="160" spans="1:19" ht="15" customHeight="1" thickTop="1" x14ac:dyDescent="0.25">
      <c r="A160" s="401" t="s">
        <v>51</v>
      </c>
      <c r="B160" s="283"/>
      <c r="C160" s="404" t="s">
        <v>50</v>
      </c>
      <c r="D160" s="283"/>
      <c r="E160" s="404" t="s">
        <v>66</v>
      </c>
      <c r="F160" s="292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3"/>
      <c r="C161" s="405"/>
      <c r="D161" s="283"/>
      <c r="E161" s="405"/>
      <c r="F161" s="292"/>
      <c r="G161" s="114" t="s">
        <v>64</v>
      </c>
      <c r="H161" s="63">
        <v>0</v>
      </c>
      <c r="I161" s="115">
        <v>0</v>
      </c>
      <c r="J161" s="63">
        <v>0</v>
      </c>
      <c r="K161" s="115">
        <v>0</v>
      </c>
      <c r="L161" s="63">
        <v>0</v>
      </c>
      <c r="M161" s="115">
        <v>0</v>
      </c>
      <c r="N161" s="63">
        <v>0</v>
      </c>
      <c r="O161" s="115">
        <v>0</v>
      </c>
      <c r="P161" s="63">
        <v>0</v>
      </c>
      <c r="Q161" s="115">
        <v>0</v>
      </c>
      <c r="R161" s="63">
        <f t="shared" si="5"/>
        <v>0</v>
      </c>
      <c r="S161" s="115">
        <f t="shared" si="5"/>
        <v>0</v>
      </c>
    </row>
    <row r="162" spans="1:19" x14ac:dyDescent="0.25">
      <c r="A162" s="402"/>
      <c r="B162" s="283"/>
      <c r="C162" s="405"/>
      <c r="D162" s="283"/>
      <c r="E162" s="405"/>
      <c r="F162" s="292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0</v>
      </c>
      <c r="O162" s="115">
        <v>0</v>
      </c>
      <c r="P162" s="63">
        <v>0</v>
      </c>
      <c r="Q162" s="115">
        <v>0</v>
      </c>
      <c r="R162" s="63">
        <f t="shared" si="5"/>
        <v>0</v>
      </c>
      <c r="S162" s="115">
        <f t="shared" si="5"/>
        <v>0</v>
      </c>
    </row>
    <row r="163" spans="1:19" x14ac:dyDescent="0.25">
      <c r="A163" s="402"/>
      <c r="B163" s="283"/>
      <c r="C163" s="405"/>
      <c r="D163" s="283"/>
      <c r="E163" s="405"/>
      <c r="F163" s="292"/>
      <c r="G163" s="114" t="s">
        <v>62</v>
      </c>
      <c r="H163" s="63">
        <v>1</v>
      </c>
      <c r="I163" s="115">
        <v>0.44</v>
      </c>
      <c r="J163" s="63">
        <v>7</v>
      </c>
      <c r="K163" s="115">
        <v>32.71</v>
      </c>
      <c r="L163" s="63">
        <v>0</v>
      </c>
      <c r="M163" s="115">
        <v>0</v>
      </c>
      <c r="N163" s="63">
        <v>3</v>
      </c>
      <c r="O163" s="115">
        <v>41.19</v>
      </c>
      <c r="P163" s="63">
        <v>0</v>
      </c>
      <c r="Q163" s="115">
        <v>0</v>
      </c>
      <c r="R163" s="63">
        <f t="shared" si="5"/>
        <v>11</v>
      </c>
      <c r="S163" s="115">
        <f t="shared" si="5"/>
        <v>74.34</v>
      </c>
    </row>
    <row r="164" spans="1:19" x14ac:dyDescent="0.25">
      <c r="A164" s="402"/>
      <c r="B164" s="283"/>
      <c r="C164" s="405"/>
      <c r="D164" s="283"/>
      <c r="E164" s="405"/>
      <c r="F164" s="292"/>
      <c r="G164" s="114" t="s">
        <v>61</v>
      </c>
      <c r="H164" s="63">
        <v>6</v>
      </c>
      <c r="I164" s="115">
        <v>17.649999999999999</v>
      </c>
      <c r="J164" s="63">
        <v>4</v>
      </c>
      <c r="K164" s="115">
        <v>11.82</v>
      </c>
      <c r="L164" s="63">
        <v>0</v>
      </c>
      <c r="M164" s="115">
        <v>0</v>
      </c>
      <c r="N164" s="63">
        <v>0</v>
      </c>
      <c r="O164" s="115">
        <v>0</v>
      </c>
      <c r="P164" s="63">
        <v>0</v>
      </c>
      <c r="Q164" s="115">
        <v>0</v>
      </c>
      <c r="R164" s="63">
        <f t="shared" si="5"/>
        <v>10</v>
      </c>
      <c r="S164" s="115">
        <f t="shared" si="5"/>
        <v>29.47</v>
      </c>
    </row>
    <row r="165" spans="1:19" x14ac:dyDescent="0.25">
      <c r="A165" s="402"/>
      <c r="B165" s="283"/>
      <c r="C165" s="405"/>
      <c r="D165" s="283"/>
      <c r="E165" s="405"/>
      <c r="F165" s="292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3"/>
      <c r="C166" s="405"/>
      <c r="D166" s="283"/>
      <c r="E166" s="405"/>
      <c r="F166" s="292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3"/>
      <c r="C167" s="405"/>
      <c r="D167" s="283"/>
      <c r="E167" s="405"/>
      <c r="F167" s="292"/>
      <c r="G167" s="114" t="s">
        <v>58</v>
      </c>
      <c r="H167" s="63">
        <v>1</v>
      </c>
      <c r="I167" s="115">
        <v>1.64</v>
      </c>
      <c r="J167" s="63">
        <v>6</v>
      </c>
      <c r="K167" s="115">
        <v>21.56</v>
      </c>
      <c r="L167" s="63">
        <v>23</v>
      </c>
      <c r="M167" s="115">
        <v>54.31</v>
      </c>
      <c r="N167" s="63">
        <v>4</v>
      </c>
      <c r="O167" s="115">
        <v>32.81</v>
      </c>
      <c r="P167" s="63">
        <v>8</v>
      </c>
      <c r="Q167" s="115">
        <v>59.22</v>
      </c>
      <c r="R167" s="63">
        <f t="shared" si="5"/>
        <v>42</v>
      </c>
      <c r="S167" s="115">
        <f t="shared" si="5"/>
        <v>169.54000000000002</v>
      </c>
    </row>
    <row r="168" spans="1:19" x14ac:dyDescent="0.25">
      <c r="A168" s="402"/>
      <c r="B168" s="283"/>
      <c r="C168" s="405"/>
      <c r="D168" s="283"/>
      <c r="E168" s="405"/>
      <c r="F168" s="292"/>
      <c r="G168" s="114" t="s">
        <v>57</v>
      </c>
      <c r="H168" s="63">
        <v>41</v>
      </c>
      <c r="I168" s="115">
        <v>128.91</v>
      </c>
      <c r="J168" s="63">
        <v>33</v>
      </c>
      <c r="K168" s="115">
        <v>181.99</v>
      </c>
      <c r="L168" s="63">
        <v>21</v>
      </c>
      <c r="M168" s="115">
        <v>48.65</v>
      </c>
      <c r="N168" s="63">
        <v>45</v>
      </c>
      <c r="O168" s="115">
        <v>250.93</v>
      </c>
      <c r="P168" s="63">
        <v>8</v>
      </c>
      <c r="Q168" s="115">
        <v>57.65</v>
      </c>
      <c r="R168" s="63">
        <f t="shared" si="5"/>
        <v>148</v>
      </c>
      <c r="S168" s="115">
        <f t="shared" si="5"/>
        <v>668.13</v>
      </c>
    </row>
    <row r="169" spans="1:19" x14ac:dyDescent="0.25">
      <c r="A169" s="402"/>
      <c r="B169" s="283"/>
      <c r="C169" s="405"/>
      <c r="D169" s="283"/>
      <c r="E169" s="405"/>
      <c r="F169" s="292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0</v>
      </c>
      <c r="O169" s="115">
        <v>0</v>
      </c>
      <c r="P169" s="63">
        <v>0</v>
      </c>
      <c r="Q169" s="115">
        <v>0</v>
      </c>
      <c r="R169" s="63">
        <f t="shared" si="5"/>
        <v>0</v>
      </c>
      <c r="S169" s="115">
        <f t="shared" si="5"/>
        <v>0</v>
      </c>
    </row>
    <row r="170" spans="1:19" x14ac:dyDescent="0.25">
      <c r="A170" s="402"/>
      <c r="B170" s="283"/>
      <c r="C170" s="405"/>
      <c r="D170" s="283"/>
      <c r="E170" s="405"/>
      <c r="F170" s="292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3"/>
      <c r="C171" s="405"/>
      <c r="D171" s="283"/>
      <c r="E171" s="405"/>
      <c r="F171" s="292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3"/>
      <c r="C172" s="405"/>
      <c r="D172" s="283"/>
      <c r="E172" s="405"/>
      <c r="F172" s="292"/>
      <c r="G172" s="114" t="s">
        <v>54</v>
      </c>
      <c r="H172" s="63">
        <v>126</v>
      </c>
      <c r="I172" s="115">
        <v>361.78</v>
      </c>
      <c r="J172" s="63">
        <v>64</v>
      </c>
      <c r="K172" s="115">
        <v>118.98</v>
      </c>
      <c r="L172" s="63">
        <v>8</v>
      </c>
      <c r="M172" s="115">
        <v>30.54</v>
      </c>
      <c r="N172" s="63">
        <v>1</v>
      </c>
      <c r="O172" s="115">
        <v>4.3600000000000003</v>
      </c>
      <c r="P172" s="63">
        <v>1</v>
      </c>
      <c r="Q172" s="115">
        <v>1.76</v>
      </c>
      <c r="R172" s="63">
        <f t="shared" si="5"/>
        <v>200</v>
      </c>
      <c r="S172" s="115">
        <f t="shared" si="5"/>
        <v>517.41999999999996</v>
      </c>
    </row>
    <row r="173" spans="1:19" ht="15.75" thickBot="1" x14ac:dyDescent="0.3">
      <c r="A173" s="402"/>
      <c r="B173" s="283"/>
      <c r="C173" s="405"/>
      <c r="D173" s="283"/>
      <c r="E173" s="405"/>
      <c r="F173" s="292"/>
      <c r="G173" s="114" t="s">
        <v>53</v>
      </c>
      <c r="H173" s="63">
        <v>47</v>
      </c>
      <c r="I173" s="115">
        <v>131.29</v>
      </c>
      <c r="J173" s="63">
        <v>57</v>
      </c>
      <c r="K173" s="115">
        <v>242.33</v>
      </c>
      <c r="L173" s="63">
        <v>8</v>
      </c>
      <c r="M173" s="115">
        <v>14.04</v>
      </c>
      <c r="N173" s="63">
        <v>0</v>
      </c>
      <c r="O173" s="115">
        <v>0</v>
      </c>
      <c r="P173" s="63">
        <v>0</v>
      </c>
      <c r="Q173" s="115">
        <v>0</v>
      </c>
      <c r="R173" s="63">
        <f t="shared" si="5"/>
        <v>112</v>
      </c>
      <c r="S173" s="115">
        <f t="shared" si="5"/>
        <v>387.66</v>
      </c>
    </row>
    <row r="174" spans="1:19" ht="15.75" thickTop="1" x14ac:dyDescent="0.25">
      <c r="A174" s="402"/>
      <c r="B174" s="283"/>
      <c r="C174" s="405"/>
      <c r="D174" s="283"/>
      <c r="E174" s="413"/>
      <c r="F174" s="292"/>
      <c r="G174" s="82" t="s">
        <v>52</v>
      </c>
      <c r="H174" s="116">
        <v>155</v>
      </c>
      <c r="I174" s="117">
        <v>641.71</v>
      </c>
      <c r="J174" s="116">
        <v>137</v>
      </c>
      <c r="K174" s="117">
        <v>609.39</v>
      </c>
      <c r="L174" s="116">
        <v>52</v>
      </c>
      <c r="M174" s="117">
        <v>147.54</v>
      </c>
      <c r="N174" s="116">
        <v>51</v>
      </c>
      <c r="O174" s="117">
        <v>329.29</v>
      </c>
      <c r="P174" s="116">
        <v>15</v>
      </c>
      <c r="Q174" s="117">
        <v>118.63</v>
      </c>
      <c r="R174" s="116">
        <f t="shared" si="5"/>
        <v>410</v>
      </c>
      <c r="S174" s="117">
        <f>SUM(S160:S173)</f>
        <v>1846.5600000000002</v>
      </c>
    </row>
    <row r="175" spans="1:19" ht="15" customHeight="1" x14ac:dyDescent="0.25">
      <c r="A175" s="402"/>
      <c r="B175" s="283"/>
      <c r="C175" s="405"/>
      <c r="D175" s="283"/>
      <c r="E175" s="412" t="s">
        <v>49</v>
      </c>
      <c r="F175" s="292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3"/>
      <c r="C176" s="405"/>
      <c r="D176" s="283"/>
      <c r="E176" s="405"/>
      <c r="F176" s="292"/>
      <c r="G176" s="114" t="s">
        <v>47</v>
      </c>
      <c r="H176" s="63">
        <v>0</v>
      </c>
      <c r="I176" s="115">
        <v>0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0</v>
      </c>
      <c r="S176" s="115">
        <f>+I176+K176+M176+O176+Q176</f>
        <v>0</v>
      </c>
    </row>
    <row r="177" spans="1:19" ht="15.75" thickBot="1" x14ac:dyDescent="0.3">
      <c r="A177" s="402"/>
      <c r="B177" s="283"/>
      <c r="C177" s="405"/>
      <c r="D177" s="283"/>
      <c r="E177" s="405"/>
      <c r="F177" s="292"/>
      <c r="G177" s="114" t="s">
        <v>46</v>
      </c>
      <c r="H177" s="63">
        <v>0</v>
      </c>
      <c r="I177" s="115">
        <v>0</v>
      </c>
      <c r="J177" s="63">
        <v>0</v>
      </c>
      <c r="K177" s="115">
        <v>0</v>
      </c>
      <c r="L177" s="63">
        <v>0</v>
      </c>
      <c r="M177" s="115">
        <v>0</v>
      </c>
      <c r="N177" s="63">
        <v>0</v>
      </c>
      <c r="O177" s="115">
        <v>0</v>
      </c>
      <c r="P177" s="63">
        <v>0</v>
      </c>
      <c r="Q177" s="115">
        <v>0</v>
      </c>
      <c r="R177" s="63">
        <f t="shared" si="5"/>
        <v>0</v>
      </c>
      <c r="S177" s="115">
        <f>+I177+K177+M177+O177+Q177</f>
        <v>0</v>
      </c>
    </row>
    <row r="178" spans="1:19" ht="16.5" thickTop="1" thickBot="1" x14ac:dyDescent="0.3">
      <c r="A178" s="402"/>
      <c r="B178" s="283"/>
      <c r="C178" s="405"/>
      <c r="D178" s="283"/>
      <c r="E178" s="407"/>
      <c r="F178" s="292"/>
      <c r="G178" s="82" t="s">
        <v>45</v>
      </c>
      <c r="H178" s="118">
        <v>0</v>
      </c>
      <c r="I178" s="117">
        <v>0</v>
      </c>
      <c r="J178" s="118">
        <v>0</v>
      </c>
      <c r="K178" s="117">
        <v>0</v>
      </c>
      <c r="L178" s="118">
        <v>0</v>
      </c>
      <c r="M178" s="117">
        <v>0</v>
      </c>
      <c r="N178" s="118">
        <v>0</v>
      </c>
      <c r="O178" s="117">
        <v>0</v>
      </c>
      <c r="P178" s="118">
        <v>0</v>
      </c>
      <c r="Q178" s="117">
        <v>0</v>
      </c>
      <c r="R178" s="118">
        <f t="shared" si="5"/>
        <v>0</v>
      </c>
      <c r="S178" s="117">
        <f>SUM(S175:S177)</f>
        <v>0</v>
      </c>
    </row>
    <row r="179" spans="1:19" ht="15" customHeight="1" thickTop="1" thickBot="1" x14ac:dyDescent="0.3">
      <c r="A179" s="402"/>
      <c r="B179" s="283"/>
      <c r="C179" s="406"/>
      <c r="D179" s="283"/>
      <c r="E179" s="408" t="s">
        <v>44</v>
      </c>
      <c r="F179" s="408"/>
      <c r="G179" s="408"/>
      <c r="H179" s="118">
        <v>155</v>
      </c>
      <c r="I179" s="117">
        <v>641.71</v>
      </c>
      <c r="J179" s="118">
        <v>137</v>
      </c>
      <c r="K179" s="117">
        <v>609.39</v>
      </c>
      <c r="L179" s="118">
        <v>52</v>
      </c>
      <c r="M179" s="117">
        <v>147.54</v>
      </c>
      <c r="N179" s="118">
        <v>51</v>
      </c>
      <c r="O179" s="117">
        <v>329.29</v>
      </c>
      <c r="P179" s="118">
        <v>15</v>
      </c>
      <c r="Q179" s="117">
        <v>118.63</v>
      </c>
      <c r="R179" s="118">
        <f t="shared" si="5"/>
        <v>410</v>
      </c>
      <c r="S179" s="117">
        <f>+S178+S174</f>
        <v>1846.5600000000002</v>
      </c>
    </row>
    <row r="180" spans="1:19" ht="15" customHeight="1" thickTop="1" thickBot="1" x14ac:dyDescent="0.3">
      <c r="A180" s="403"/>
      <c r="B180" s="283"/>
      <c r="C180" s="409" t="s">
        <v>43</v>
      </c>
      <c r="D180" s="409"/>
      <c r="E180" s="409"/>
      <c r="F180" s="409"/>
      <c r="G180" s="409"/>
      <c r="H180" s="119">
        <v>155</v>
      </c>
      <c r="I180" s="120">
        <v>641.71</v>
      </c>
      <c r="J180" s="119">
        <v>137</v>
      </c>
      <c r="K180" s="120">
        <v>609.39</v>
      </c>
      <c r="L180" s="119">
        <v>52</v>
      </c>
      <c r="M180" s="120">
        <v>147.54</v>
      </c>
      <c r="N180" s="119">
        <v>51</v>
      </c>
      <c r="O180" s="120">
        <v>329.29</v>
      </c>
      <c r="P180" s="119">
        <v>15</v>
      </c>
      <c r="Q180" s="120">
        <v>118.63</v>
      </c>
      <c r="R180" s="119">
        <f t="shared" si="5"/>
        <v>410</v>
      </c>
      <c r="S180" s="120">
        <f>+S179</f>
        <v>1846.5600000000002</v>
      </c>
    </row>
    <row r="181" spans="1:19" ht="15" customHeight="1" thickTop="1" x14ac:dyDescent="0.25">
      <c r="A181" s="401" t="s">
        <v>42</v>
      </c>
      <c r="B181" s="283"/>
      <c r="C181" s="404" t="s">
        <v>42</v>
      </c>
      <c r="D181" s="283"/>
      <c r="E181" s="404" t="s">
        <v>42</v>
      </c>
      <c r="F181" s="292"/>
      <c r="G181" s="114" t="s">
        <v>41</v>
      </c>
      <c r="H181" s="63">
        <v>4302</v>
      </c>
      <c r="I181" s="115">
        <v>347.2</v>
      </c>
      <c r="J181" s="63">
        <v>2054</v>
      </c>
      <c r="K181" s="115">
        <v>131.82</v>
      </c>
      <c r="L181" s="63">
        <v>246</v>
      </c>
      <c r="M181" s="115">
        <v>25.25</v>
      </c>
      <c r="N181" s="63">
        <v>193</v>
      </c>
      <c r="O181" s="115">
        <v>16.07</v>
      </c>
      <c r="P181" s="63">
        <v>28</v>
      </c>
      <c r="Q181" s="115">
        <v>1.23</v>
      </c>
      <c r="R181" s="63">
        <f t="shared" si="5"/>
        <v>6823</v>
      </c>
      <c r="S181" s="115">
        <f t="shared" si="5"/>
        <v>521.57000000000005</v>
      </c>
    </row>
    <row r="182" spans="1:19" x14ac:dyDescent="0.25">
      <c r="A182" s="402"/>
      <c r="B182" s="283"/>
      <c r="C182" s="405"/>
      <c r="D182" s="283"/>
      <c r="E182" s="405"/>
      <c r="F182" s="292"/>
      <c r="G182" s="114" t="s">
        <v>40</v>
      </c>
      <c r="H182" s="63">
        <v>0</v>
      </c>
      <c r="I182" s="115">
        <v>0</v>
      </c>
      <c r="J182" s="63">
        <v>12</v>
      </c>
      <c r="K182" s="115">
        <v>0.4</v>
      </c>
      <c r="L182" s="63">
        <v>0</v>
      </c>
      <c r="M182" s="115">
        <v>0</v>
      </c>
      <c r="N182" s="63">
        <v>0</v>
      </c>
      <c r="O182" s="115">
        <v>0</v>
      </c>
      <c r="P182" s="63">
        <v>0</v>
      </c>
      <c r="Q182" s="115">
        <v>0</v>
      </c>
      <c r="R182" s="63">
        <f t="shared" si="5"/>
        <v>12</v>
      </c>
      <c r="S182" s="115">
        <f t="shared" si="5"/>
        <v>0.4</v>
      </c>
    </row>
    <row r="183" spans="1:19" x14ac:dyDescent="0.25">
      <c r="A183" s="402"/>
      <c r="B183" s="283"/>
      <c r="C183" s="405"/>
      <c r="D183" s="283"/>
      <c r="E183" s="405"/>
      <c r="F183" s="292"/>
      <c r="G183" s="114" t="s">
        <v>39</v>
      </c>
      <c r="H183" s="63">
        <v>4</v>
      </c>
      <c r="I183" s="115">
        <v>0.56999999999999995</v>
      </c>
      <c r="J183" s="63">
        <v>18</v>
      </c>
      <c r="K183" s="115">
        <v>2.21</v>
      </c>
      <c r="L183" s="63">
        <v>0</v>
      </c>
      <c r="M183" s="115">
        <v>0</v>
      </c>
      <c r="N183" s="63">
        <v>2</v>
      </c>
      <c r="O183" s="115">
        <v>0.15</v>
      </c>
      <c r="P183" s="63">
        <v>2</v>
      </c>
      <c r="Q183" s="115">
        <v>0.05</v>
      </c>
      <c r="R183" s="63">
        <f t="shared" si="5"/>
        <v>26</v>
      </c>
      <c r="S183" s="115">
        <f t="shared" si="5"/>
        <v>2.9799999999999995</v>
      </c>
    </row>
    <row r="184" spans="1:19" x14ac:dyDescent="0.25">
      <c r="A184" s="402"/>
      <c r="B184" s="283"/>
      <c r="C184" s="405"/>
      <c r="D184" s="283"/>
      <c r="E184" s="405"/>
      <c r="F184" s="292"/>
      <c r="G184" s="114" t="s">
        <v>38</v>
      </c>
      <c r="H184" s="63">
        <v>4</v>
      </c>
      <c r="I184" s="115">
        <v>0.49</v>
      </c>
      <c r="J184" s="63">
        <v>1</v>
      </c>
      <c r="K184" s="115">
        <v>0.17</v>
      </c>
      <c r="L184" s="63">
        <v>1</v>
      </c>
      <c r="M184" s="115">
        <v>0.02</v>
      </c>
      <c r="N184" s="63">
        <v>0</v>
      </c>
      <c r="O184" s="115">
        <v>0</v>
      </c>
      <c r="P184" s="63">
        <v>0</v>
      </c>
      <c r="Q184" s="115">
        <v>0</v>
      </c>
      <c r="R184" s="63">
        <f t="shared" si="5"/>
        <v>6</v>
      </c>
      <c r="S184" s="115">
        <f t="shared" si="5"/>
        <v>0.68</v>
      </c>
    </row>
    <row r="185" spans="1:19" x14ac:dyDescent="0.25">
      <c r="A185" s="402"/>
      <c r="B185" s="283"/>
      <c r="C185" s="405"/>
      <c r="D185" s="283"/>
      <c r="E185" s="405"/>
      <c r="F185" s="292"/>
      <c r="G185" s="114" t="s">
        <v>37</v>
      </c>
      <c r="H185" s="63">
        <v>88</v>
      </c>
      <c r="I185" s="115">
        <v>5.32</v>
      </c>
      <c r="J185" s="63">
        <v>26</v>
      </c>
      <c r="K185" s="115">
        <v>1.31</v>
      </c>
      <c r="L185" s="63">
        <v>1</v>
      </c>
      <c r="M185" s="115">
        <v>0.01</v>
      </c>
      <c r="N185" s="63">
        <v>13</v>
      </c>
      <c r="O185" s="115">
        <v>2.36</v>
      </c>
      <c r="P185" s="63">
        <v>8</v>
      </c>
      <c r="Q185" s="115">
        <v>0.62</v>
      </c>
      <c r="R185" s="63">
        <f t="shared" si="5"/>
        <v>136</v>
      </c>
      <c r="S185" s="115">
        <f t="shared" si="5"/>
        <v>9.6199999999999992</v>
      </c>
    </row>
    <row r="186" spans="1:19" ht="15.75" thickBot="1" x14ac:dyDescent="0.3">
      <c r="A186" s="402"/>
      <c r="B186" s="283"/>
      <c r="C186" s="405"/>
      <c r="D186" s="283"/>
      <c r="E186" s="405"/>
      <c r="F186" s="292"/>
      <c r="G186" s="114" t="s">
        <v>36</v>
      </c>
      <c r="H186" s="63">
        <v>39</v>
      </c>
      <c r="I186" s="115">
        <v>1.83</v>
      </c>
      <c r="J186" s="63">
        <v>18</v>
      </c>
      <c r="K186" s="115">
        <v>1.05</v>
      </c>
      <c r="L186" s="63">
        <v>1</v>
      </c>
      <c r="M186" s="115">
        <v>0.02</v>
      </c>
      <c r="N186" s="63">
        <v>48</v>
      </c>
      <c r="O186" s="115">
        <v>2.29</v>
      </c>
      <c r="P186" s="63">
        <v>8</v>
      </c>
      <c r="Q186" s="115">
        <v>0.41</v>
      </c>
      <c r="R186" s="63">
        <f t="shared" si="5"/>
        <v>114</v>
      </c>
      <c r="S186" s="115">
        <f t="shared" si="5"/>
        <v>5.6</v>
      </c>
    </row>
    <row r="187" spans="1:19" ht="16.5" thickTop="1" thickBot="1" x14ac:dyDescent="0.3">
      <c r="A187" s="402"/>
      <c r="B187" s="283"/>
      <c r="C187" s="405"/>
      <c r="D187" s="283"/>
      <c r="E187" s="407"/>
      <c r="F187" s="292"/>
      <c r="G187" s="82" t="s">
        <v>35</v>
      </c>
      <c r="H187" s="118">
        <v>4418</v>
      </c>
      <c r="I187" s="117">
        <v>355.41</v>
      </c>
      <c r="J187" s="118">
        <v>2122</v>
      </c>
      <c r="K187" s="117">
        <v>136.96</v>
      </c>
      <c r="L187" s="118">
        <v>248</v>
      </c>
      <c r="M187" s="117">
        <v>25.3</v>
      </c>
      <c r="N187" s="118">
        <v>249</v>
      </c>
      <c r="O187" s="117">
        <v>20.87</v>
      </c>
      <c r="P187" s="118">
        <v>46</v>
      </c>
      <c r="Q187" s="117">
        <v>2.31</v>
      </c>
      <c r="R187" s="118">
        <f t="shared" ref="R187:R194" si="6">+H187+J187+L187+N187+P187</f>
        <v>7083</v>
      </c>
      <c r="S187" s="117">
        <f>SUM(S181:S186)</f>
        <v>540.85</v>
      </c>
    </row>
    <row r="188" spans="1:19" ht="15" customHeight="1" thickTop="1" thickBot="1" x14ac:dyDescent="0.3">
      <c r="A188" s="402"/>
      <c r="B188" s="283"/>
      <c r="C188" s="406"/>
      <c r="D188" s="283"/>
      <c r="E188" s="408" t="s">
        <v>35</v>
      </c>
      <c r="F188" s="408"/>
      <c r="G188" s="408"/>
      <c r="H188" s="118">
        <v>4418</v>
      </c>
      <c r="I188" s="117">
        <v>355.41</v>
      </c>
      <c r="J188" s="118">
        <v>2122</v>
      </c>
      <c r="K188" s="117">
        <v>136.96</v>
      </c>
      <c r="L188" s="118">
        <v>248</v>
      </c>
      <c r="M188" s="117">
        <v>25.3</v>
      </c>
      <c r="N188" s="118">
        <v>249</v>
      </c>
      <c r="O188" s="117">
        <v>20.87</v>
      </c>
      <c r="P188" s="118">
        <v>46</v>
      </c>
      <c r="Q188" s="117">
        <v>2.31</v>
      </c>
      <c r="R188" s="118">
        <f t="shared" si="6"/>
        <v>7083</v>
      </c>
      <c r="S188" s="117">
        <f>+S187</f>
        <v>540.85</v>
      </c>
    </row>
    <row r="189" spans="1:19" ht="15" customHeight="1" thickTop="1" thickBot="1" x14ac:dyDescent="0.3">
      <c r="A189" s="403"/>
      <c r="B189" s="283"/>
      <c r="C189" s="409" t="s">
        <v>35</v>
      </c>
      <c r="D189" s="409"/>
      <c r="E189" s="409"/>
      <c r="F189" s="409"/>
      <c r="G189" s="409"/>
      <c r="H189" s="119">
        <v>4418</v>
      </c>
      <c r="I189" s="120">
        <v>355.41</v>
      </c>
      <c r="J189" s="119">
        <v>2122</v>
      </c>
      <c r="K189" s="120">
        <v>136.96</v>
      </c>
      <c r="L189" s="119">
        <v>248</v>
      </c>
      <c r="M189" s="120">
        <v>25.3</v>
      </c>
      <c r="N189" s="119">
        <v>249</v>
      </c>
      <c r="O189" s="120">
        <v>20.87</v>
      </c>
      <c r="P189" s="119">
        <v>46</v>
      </c>
      <c r="Q189" s="120">
        <v>2.31</v>
      </c>
      <c r="R189" s="119">
        <f t="shared" si="6"/>
        <v>7083</v>
      </c>
      <c r="S189" s="120">
        <f>+S188</f>
        <v>540.85</v>
      </c>
    </row>
    <row r="190" spans="1:19" ht="15" customHeight="1" thickTop="1" x14ac:dyDescent="0.25">
      <c r="A190" s="401" t="s">
        <v>34</v>
      </c>
      <c r="B190" s="283"/>
      <c r="C190" s="404" t="s">
        <v>34</v>
      </c>
      <c r="D190" s="283"/>
      <c r="E190" s="404" t="s">
        <v>34</v>
      </c>
      <c r="F190" s="292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3"/>
      <c r="C191" s="405"/>
      <c r="D191" s="283"/>
      <c r="E191" s="405"/>
      <c r="F191" s="292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3"/>
      <c r="C192" s="405"/>
      <c r="D192" s="283"/>
      <c r="E192" s="407"/>
      <c r="F192" s="292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3"/>
      <c r="C193" s="406"/>
      <c r="D193" s="283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3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66791.26999999999</v>
      </c>
      <c r="J195" s="117"/>
      <c r="K195" s="121">
        <f>+K194+K189+K180+K159</f>
        <v>34179.06</v>
      </c>
      <c r="L195" s="117"/>
      <c r="M195" s="121">
        <f>+M194+M189+M180+M159</f>
        <v>6330.8</v>
      </c>
      <c r="N195" s="117"/>
      <c r="O195" s="121">
        <f>+O194+O189+O180+O159</f>
        <v>8667.869999999999</v>
      </c>
      <c r="P195" s="117"/>
      <c r="Q195" s="121">
        <f>+Q194+Q189+Q180+Q159</f>
        <v>3117.43</v>
      </c>
      <c r="R195" s="117"/>
      <c r="S195" s="121">
        <f>+S194+S189+S180+S159</f>
        <v>119086.42999999998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0" customWidth="1"/>
    <col min="2" max="2" width="0.5" style="321" customWidth="1"/>
    <col min="3" max="3" width="18.125" style="325" customWidth="1"/>
    <col min="4" max="4" width="0.5" style="322" customWidth="1"/>
    <col min="5" max="5" width="26.875" style="325" customWidth="1"/>
    <col min="6" max="6" width="0.5" style="323" customWidth="1"/>
    <col min="7" max="7" width="55" style="326" bestFit="1" customWidth="1"/>
    <col min="8" max="8" width="15.625" style="327" customWidth="1"/>
    <col min="9" max="9" width="15.625" style="328" customWidth="1"/>
    <col min="10" max="17" width="15.625" style="320" customWidth="1"/>
    <col min="18" max="18" width="15.125" style="320" bestFit="1" customWidth="1"/>
    <col min="19" max="19" width="14.375" style="320" bestFit="1" customWidth="1"/>
    <col min="20" max="16384" width="9" style="320"/>
  </cols>
  <sheetData>
    <row r="1" spans="1:19" x14ac:dyDescent="0.25">
      <c r="A1" s="382" t="s">
        <v>633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4"/>
      <c r="C2" s="112"/>
      <c r="D2" s="284"/>
      <c r="E2" s="112"/>
      <c r="F2" s="290"/>
      <c r="G2" s="112"/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1:19" x14ac:dyDescent="0.25">
      <c r="A3" s="420" t="s">
        <v>223</v>
      </c>
      <c r="B3" s="285"/>
      <c r="C3" s="418" t="s">
        <v>222</v>
      </c>
      <c r="D3" s="287"/>
      <c r="E3" s="418" t="s">
        <v>221</v>
      </c>
      <c r="F3" s="291"/>
      <c r="G3" s="420" t="s">
        <v>220</v>
      </c>
      <c r="H3" s="414" t="s">
        <v>534</v>
      </c>
      <c r="I3" s="415"/>
      <c r="J3" s="414" t="s">
        <v>535</v>
      </c>
      <c r="K3" s="415"/>
      <c r="L3" s="414" t="s">
        <v>536</v>
      </c>
      <c r="M3" s="415"/>
      <c r="N3" s="414" t="s">
        <v>537</v>
      </c>
      <c r="O3" s="415"/>
      <c r="P3" s="414" t="s">
        <v>538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1961</v>
      </c>
      <c r="I5" s="115">
        <v>394.29</v>
      </c>
      <c r="J5" s="63">
        <v>579</v>
      </c>
      <c r="K5" s="115">
        <v>109.01</v>
      </c>
      <c r="L5" s="63">
        <v>243</v>
      </c>
      <c r="M5" s="115">
        <v>85.19</v>
      </c>
      <c r="N5" s="63">
        <v>1516</v>
      </c>
      <c r="O5" s="115">
        <v>1014.22</v>
      </c>
      <c r="P5" s="63">
        <v>1039</v>
      </c>
      <c r="Q5" s="115">
        <v>3945.62</v>
      </c>
      <c r="R5" s="63">
        <f t="shared" ref="R5:S20" si="0">+H5+J5+L5+N5+P5</f>
        <v>5338</v>
      </c>
      <c r="S5" s="115">
        <f t="shared" si="0"/>
        <v>5548.33</v>
      </c>
    </row>
    <row r="6" spans="1:19" x14ac:dyDescent="0.25">
      <c r="A6" s="402"/>
      <c r="B6" s="289"/>
      <c r="C6" s="405"/>
      <c r="D6" s="289"/>
      <c r="E6" s="405"/>
      <c r="G6" s="114" t="s">
        <v>215</v>
      </c>
      <c r="H6" s="63">
        <v>139</v>
      </c>
      <c r="I6" s="115">
        <v>92.79</v>
      </c>
      <c r="J6" s="63">
        <v>38</v>
      </c>
      <c r="K6" s="115">
        <v>14.22</v>
      </c>
      <c r="L6" s="63">
        <v>4</v>
      </c>
      <c r="M6" s="115">
        <v>3.29</v>
      </c>
      <c r="N6" s="63">
        <v>14</v>
      </c>
      <c r="O6" s="115">
        <v>47.76</v>
      </c>
      <c r="P6" s="63">
        <v>98</v>
      </c>
      <c r="Q6" s="115">
        <v>155.69</v>
      </c>
      <c r="R6" s="63">
        <f t="shared" si="0"/>
        <v>293</v>
      </c>
      <c r="S6" s="115">
        <f t="shared" si="0"/>
        <v>313.75</v>
      </c>
    </row>
    <row r="7" spans="1:19" x14ac:dyDescent="0.25">
      <c r="A7" s="402"/>
      <c r="B7" s="289"/>
      <c r="C7" s="405"/>
      <c r="D7" s="289"/>
      <c r="E7" s="405"/>
      <c r="G7" s="114" t="s">
        <v>214</v>
      </c>
      <c r="H7" s="63">
        <v>1</v>
      </c>
      <c r="I7" s="115">
        <v>0.06</v>
      </c>
      <c r="J7" s="63">
        <v>0</v>
      </c>
      <c r="K7" s="115">
        <v>0</v>
      </c>
      <c r="L7" s="63">
        <v>0</v>
      </c>
      <c r="M7" s="115">
        <v>0</v>
      </c>
      <c r="N7" s="63">
        <v>3</v>
      </c>
      <c r="O7" s="115">
        <v>0.33</v>
      </c>
      <c r="P7" s="63">
        <v>0</v>
      </c>
      <c r="Q7" s="115">
        <v>0</v>
      </c>
      <c r="R7" s="63">
        <f t="shared" si="0"/>
        <v>4</v>
      </c>
      <c r="S7" s="115">
        <f t="shared" si="0"/>
        <v>0.39</v>
      </c>
    </row>
    <row r="8" spans="1:19" x14ac:dyDescent="0.25">
      <c r="A8" s="402"/>
      <c r="B8" s="289"/>
      <c r="C8" s="405"/>
      <c r="D8" s="289"/>
      <c r="E8" s="405"/>
      <c r="G8" s="114" t="s">
        <v>213</v>
      </c>
      <c r="H8" s="63">
        <v>41</v>
      </c>
      <c r="I8" s="115">
        <v>11.04</v>
      </c>
      <c r="J8" s="63">
        <v>6</v>
      </c>
      <c r="K8" s="115">
        <v>0.53</v>
      </c>
      <c r="L8" s="63">
        <v>1</v>
      </c>
      <c r="M8" s="115">
        <v>7.59</v>
      </c>
      <c r="N8" s="63">
        <v>11</v>
      </c>
      <c r="O8" s="115">
        <v>98.55</v>
      </c>
      <c r="P8" s="63">
        <v>138</v>
      </c>
      <c r="Q8" s="115">
        <v>433.37</v>
      </c>
      <c r="R8" s="63">
        <f t="shared" si="0"/>
        <v>197</v>
      </c>
      <c r="S8" s="115">
        <f t="shared" si="0"/>
        <v>551.08000000000004</v>
      </c>
    </row>
    <row r="9" spans="1:19" ht="15.75" thickBot="1" x14ac:dyDescent="0.3">
      <c r="A9" s="402"/>
      <c r="B9" s="289"/>
      <c r="C9" s="405"/>
      <c r="D9" s="289"/>
      <c r="E9" s="405"/>
      <c r="G9" s="114" t="s">
        <v>212</v>
      </c>
      <c r="H9" s="63">
        <v>228</v>
      </c>
      <c r="I9" s="115">
        <v>64.290000000000006</v>
      </c>
      <c r="J9" s="63">
        <v>68</v>
      </c>
      <c r="K9" s="115">
        <v>13.82</v>
      </c>
      <c r="L9" s="63">
        <v>35</v>
      </c>
      <c r="M9" s="115">
        <v>8.36</v>
      </c>
      <c r="N9" s="63">
        <v>221</v>
      </c>
      <c r="O9" s="115">
        <v>187.1</v>
      </c>
      <c r="P9" s="63">
        <v>74</v>
      </c>
      <c r="Q9" s="115">
        <v>68.06</v>
      </c>
      <c r="R9" s="63">
        <f t="shared" si="0"/>
        <v>626</v>
      </c>
      <c r="S9" s="115">
        <f t="shared" si="0"/>
        <v>341.63</v>
      </c>
    </row>
    <row r="10" spans="1:19" ht="15.75" thickTop="1" x14ac:dyDescent="0.25">
      <c r="A10" s="402"/>
      <c r="B10" s="289"/>
      <c r="C10" s="405"/>
      <c r="D10" s="289"/>
      <c r="E10" s="413"/>
      <c r="F10" s="292"/>
      <c r="G10" s="82" t="s">
        <v>211</v>
      </c>
      <c r="H10" s="116">
        <v>2278</v>
      </c>
      <c r="I10" s="117">
        <v>562.47</v>
      </c>
      <c r="J10" s="116">
        <v>671</v>
      </c>
      <c r="K10" s="117">
        <v>137.58000000000001</v>
      </c>
      <c r="L10" s="116">
        <v>280</v>
      </c>
      <c r="M10" s="117">
        <v>104.43</v>
      </c>
      <c r="N10" s="116">
        <v>1731</v>
      </c>
      <c r="O10" s="117">
        <v>1347.96</v>
      </c>
      <c r="P10" s="116">
        <v>1089</v>
      </c>
      <c r="Q10" s="117">
        <v>4602.74</v>
      </c>
      <c r="R10" s="116">
        <f t="shared" si="0"/>
        <v>6049</v>
      </c>
      <c r="S10" s="117">
        <f>SUM(S5:S9)</f>
        <v>6755.18</v>
      </c>
    </row>
    <row r="11" spans="1:19" ht="15" customHeight="1" x14ac:dyDescent="0.25">
      <c r="A11" s="402"/>
      <c r="B11" s="289"/>
      <c r="C11" s="405"/>
      <c r="D11" s="283"/>
      <c r="E11" s="412" t="s">
        <v>210</v>
      </c>
      <c r="F11" s="292"/>
      <c r="G11" s="114" t="s">
        <v>209</v>
      </c>
      <c r="H11" s="63">
        <v>14</v>
      </c>
      <c r="I11" s="115">
        <v>3.05</v>
      </c>
      <c r="J11" s="63">
        <v>1</v>
      </c>
      <c r="K11" s="115">
        <v>0.08</v>
      </c>
      <c r="L11" s="63">
        <v>1</v>
      </c>
      <c r="M11" s="115">
        <v>7.0000000000000007E-2</v>
      </c>
      <c r="N11" s="63">
        <v>37</v>
      </c>
      <c r="O11" s="115">
        <v>556.02</v>
      </c>
      <c r="P11" s="63">
        <v>1478</v>
      </c>
      <c r="Q11" s="115">
        <v>3627.22</v>
      </c>
      <c r="R11" s="63">
        <f t="shared" si="0"/>
        <v>1531</v>
      </c>
      <c r="S11" s="115">
        <f t="shared" si="0"/>
        <v>4186.4399999999996</v>
      </c>
    </row>
    <row r="12" spans="1:19" x14ac:dyDescent="0.25">
      <c r="A12" s="402"/>
      <c r="B12" s="289"/>
      <c r="C12" s="405"/>
      <c r="D12" s="283"/>
      <c r="E12" s="405"/>
      <c r="F12" s="292"/>
      <c r="G12" s="114" t="s">
        <v>208</v>
      </c>
      <c r="H12" s="63">
        <v>12469</v>
      </c>
      <c r="I12" s="115">
        <v>23416.84</v>
      </c>
      <c r="J12" s="63">
        <v>1498</v>
      </c>
      <c r="K12" s="115">
        <v>2637.41</v>
      </c>
      <c r="L12" s="63">
        <v>19</v>
      </c>
      <c r="M12" s="115">
        <v>61.38</v>
      </c>
      <c r="N12" s="63">
        <v>309</v>
      </c>
      <c r="O12" s="115">
        <v>14355.02</v>
      </c>
      <c r="P12" s="63">
        <v>652</v>
      </c>
      <c r="Q12" s="115">
        <v>859.15</v>
      </c>
      <c r="R12" s="63">
        <f t="shared" si="0"/>
        <v>14947</v>
      </c>
      <c r="S12" s="115">
        <f t="shared" si="0"/>
        <v>41329.800000000003</v>
      </c>
    </row>
    <row r="13" spans="1:19" x14ac:dyDescent="0.25">
      <c r="A13" s="402"/>
      <c r="B13" s="289"/>
      <c r="C13" s="405"/>
      <c r="D13" s="283"/>
      <c r="E13" s="405"/>
      <c r="F13" s="292"/>
      <c r="G13" s="114" t="s">
        <v>207</v>
      </c>
      <c r="H13" s="63">
        <v>298</v>
      </c>
      <c r="I13" s="115">
        <v>178.5</v>
      </c>
      <c r="J13" s="63">
        <v>272</v>
      </c>
      <c r="K13" s="115">
        <v>131.97999999999999</v>
      </c>
      <c r="L13" s="63">
        <v>3</v>
      </c>
      <c r="M13" s="115">
        <v>0.91</v>
      </c>
      <c r="N13" s="63">
        <v>6</v>
      </c>
      <c r="O13" s="115">
        <v>12.63</v>
      </c>
      <c r="P13" s="63">
        <v>0</v>
      </c>
      <c r="Q13" s="115">
        <v>0</v>
      </c>
      <c r="R13" s="63">
        <f t="shared" si="0"/>
        <v>579</v>
      </c>
      <c r="S13" s="115">
        <f t="shared" si="0"/>
        <v>324.02000000000004</v>
      </c>
    </row>
    <row r="14" spans="1:19" x14ac:dyDescent="0.25">
      <c r="A14" s="402"/>
      <c r="B14" s="289"/>
      <c r="C14" s="405"/>
      <c r="D14" s="283"/>
      <c r="E14" s="405"/>
      <c r="F14" s="292"/>
      <c r="G14" s="114" t="s">
        <v>206</v>
      </c>
      <c r="H14" s="63">
        <v>18977</v>
      </c>
      <c r="I14" s="115">
        <v>38399.370000000003</v>
      </c>
      <c r="J14" s="63">
        <v>2939</v>
      </c>
      <c r="K14" s="115">
        <v>3599.24</v>
      </c>
      <c r="L14" s="63">
        <v>4</v>
      </c>
      <c r="M14" s="115">
        <v>4.7300000000000004</v>
      </c>
      <c r="N14" s="63">
        <v>83</v>
      </c>
      <c r="O14" s="115">
        <v>217.35</v>
      </c>
      <c r="P14" s="63">
        <v>5</v>
      </c>
      <c r="Q14" s="115">
        <v>2.86</v>
      </c>
      <c r="R14" s="63">
        <f t="shared" si="0"/>
        <v>22008</v>
      </c>
      <c r="S14" s="115">
        <f t="shared" si="0"/>
        <v>42223.55</v>
      </c>
    </row>
    <row r="15" spans="1:19" x14ac:dyDescent="0.25">
      <c r="A15" s="402"/>
      <c r="B15" s="289"/>
      <c r="C15" s="405"/>
      <c r="D15" s="283"/>
      <c r="E15" s="405"/>
      <c r="F15" s="292"/>
      <c r="G15" s="114" t="s">
        <v>205</v>
      </c>
      <c r="H15" s="63">
        <v>2435</v>
      </c>
      <c r="I15" s="115">
        <v>1118.81</v>
      </c>
      <c r="J15" s="63">
        <v>344</v>
      </c>
      <c r="K15" s="115">
        <v>525.19000000000005</v>
      </c>
      <c r="L15" s="63">
        <v>21</v>
      </c>
      <c r="M15" s="115">
        <v>64</v>
      </c>
      <c r="N15" s="63">
        <v>151</v>
      </c>
      <c r="O15" s="115">
        <v>1686.6</v>
      </c>
      <c r="P15" s="63">
        <v>15</v>
      </c>
      <c r="Q15" s="115">
        <v>20.93</v>
      </c>
      <c r="R15" s="63">
        <f t="shared" si="0"/>
        <v>2966</v>
      </c>
      <c r="S15" s="115">
        <f t="shared" si="0"/>
        <v>3415.5299999999997</v>
      </c>
    </row>
    <row r="16" spans="1:19" x14ac:dyDescent="0.25">
      <c r="A16" s="402"/>
      <c r="B16" s="289"/>
      <c r="C16" s="405"/>
      <c r="D16" s="283"/>
      <c r="E16" s="405"/>
      <c r="F16" s="292"/>
      <c r="G16" s="114" t="s">
        <v>204</v>
      </c>
      <c r="H16" s="63">
        <v>66</v>
      </c>
      <c r="I16" s="115">
        <v>486.64</v>
      </c>
      <c r="J16" s="63">
        <v>464</v>
      </c>
      <c r="K16" s="115">
        <v>1008.86</v>
      </c>
      <c r="L16" s="63">
        <v>380</v>
      </c>
      <c r="M16" s="115">
        <v>7473.92</v>
      </c>
      <c r="N16" s="63">
        <v>1136</v>
      </c>
      <c r="O16" s="115">
        <v>33287.370000000003</v>
      </c>
      <c r="P16" s="63">
        <v>243</v>
      </c>
      <c r="Q16" s="115">
        <v>3474.27</v>
      </c>
      <c r="R16" s="63">
        <f t="shared" si="0"/>
        <v>2289</v>
      </c>
      <c r="S16" s="115">
        <f t="shared" si="0"/>
        <v>45731.06</v>
      </c>
    </row>
    <row r="17" spans="1:19" x14ac:dyDescent="0.25">
      <c r="A17" s="402"/>
      <c r="B17" s="289"/>
      <c r="C17" s="405"/>
      <c r="D17" s="283"/>
      <c r="E17" s="405"/>
      <c r="F17" s="292"/>
      <c r="G17" s="114" t="s">
        <v>203</v>
      </c>
      <c r="H17" s="63">
        <v>76</v>
      </c>
      <c r="I17" s="115">
        <v>187.81</v>
      </c>
      <c r="J17" s="63">
        <v>22</v>
      </c>
      <c r="K17" s="115">
        <v>138.94999999999999</v>
      </c>
      <c r="L17" s="63">
        <v>1</v>
      </c>
      <c r="M17" s="115">
        <v>0.28000000000000003</v>
      </c>
      <c r="N17" s="63">
        <v>22</v>
      </c>
      <c r="O17" s="115">
        <v>137.1</v>
      </c>
      <c r="P17" s="63">
        <v>2</v>
      </c>
      <c r="Q17" s="115">
        <v>3.81</v>
      </c>
      <c r="R17" s="63">
        <f t="shared" si="0"/>
        <v>123</v>
      </c>
      <c r="S17" s="115">
        <f t="shared" si="0"/>
        <v>467.95</v>
      </c>
    </row>
    <row r="18" spans="1:19" ht="15.75" thickBot="1" x14ac:dyDescent="0.3">
      <c r="A18" s="402"/>
      <c r="B18" s="289"/>
      <c r="C18" s="405"/>
      <c r="D18" s="283"/>
      <c r="E18" s="405"/>
      <c r="F18" s="292"/>
      <c r="G18" s="114" t="s">
        <v>202</v>
      </c>
      <c r="H18" s="63">
        <v>457</v>
      </c>
      <c r="I18" s="115">
        <v>124.29</v>
      </c>
      <c r="J18" s="63">
        <v>173</v>
      </c>
      <c r="K18" s="115">
        <v>58.12</v>
      </c>
      <c r="L18" s="63">
        <v>15</v>
      </c>
      <c r="M18" s="115">
        <v>8.65</v>
      </c>
      <c r="N18" s="63">
        <v>60</v>
      </c>
      <c r="O18" s="115">
        <v>127.89</v>
      </c>
      <c r="P18" s="63">
        <v>287</v>
      </c>
      <c r="Q18" s="115">
        <v>244.96</v>
      </c>
      <c r="R18" s="63">
        <f t="shared" si="0"/>
        <v>992</v>
      </c>
      <c r="S18" s="115">
        <f t="shared" si="0"/>
        <v>563.91</v>
      </c>
    </row>
    <row r="19" spans="1:19" ht="15.75" thickTop="1" x14ac:dyDescent="0.25">
      <c r="A19" s="402"/>
      <c r="B19" s="289"/>
      <c r="C19" s="405"/>
      <c r="D19" s="283"/>
      <c r="E19" s="413"/>
      <c r="F19" s="292"/>
      <c r="G19" s="82" t="s">
        <v>201</v>
      </c>
      <c r="H19" s="116">
        <v>28989</v>
      </c>
      <c r="I19" s="117">
        <v>63915.31</v>
      </c>
      <c r="J19" s="116">
        <v>4987</v>
      </c>
      <c r="K19" s="117">
        <v>8099.83</v>
      </c>
      <c r="L19" s="116">
        <v>428</v>
      </c>
      <c r="M19" s="117">
        <v>7613.94</v>
      </c>
      <c r="N19" s="116">
        <v>1705</v>
      </c>
      <c r="O19" s="117">
        <v>50379.98</v>
      </c>
      <c r="P19" s="116">
        <v>2081</v>
      </c>
      <c r="Q19" s="117">
        <v>8233.2000000000007</v>
      </c>
      <c r="R19" s="116">
        <f t="shared" si="0"/>
        <v>38190</v>
      </c>
      <c r="S19" s="117">
        <f>SUM(S11:S18)</f>
        <v>138242.26</v>
      </c>
    </row>
    <row r="20" spans="1:19" ht="15" customHeight="1" x14ac:dyDescent="0.25">
      <c r="A20" s="402"/>
      <c r="B20" s="289"/>
      <c r="C20" s="405"/>
      <c r="D20" s="283"/>
      <c r="E20" s="412" t="s">
        <v>200</v>
      </c>
      <c r="F20" s="292"/>
      <c r="G20" s="114" t="s">
        <v>199</v>
      </c>
      <c r="H20" s="63">
        <v>275</v>
      </c>
      <c r="I20" s="115">
        <v>116.59</v>
      </c>
      <c r="J20" s="63">
        <v>111</v>
      </c>
      <c r="K20" s="115">
        <v>89.69</v>
      </c>
      <c r="L20" s="63">
        <v>22</v>
      </c>
      <c r="M20" s="115">
        <v>88.51</v>
      </c>
      <c r="N20" s="63">
        <v>86</v>
      </c>
      <c r="O20" s="115">
        <v>453.07</v>
      </c>
      <c r="P20" s="63">
        <v>18</v>
      </c>
      <c r="Q20" s="115">
        <v>10.85</v>
      </c>
      <c r="R20" s="63">
        <f t="shared" si="0"/>
        <v>512</v>
      </c>
      <c r="S20" s="115">
        <f t="shared" si="0"/>
        <v>758.71</v>
      </c>
    </row>
    <row r="21" spans="1:19" x14ac:dyDescent="0.25">
      <c r="A21" s="402"/>
      <c r="B21" s="289"/>
      <c r="C21" s="405"/>
      <c r="D21" s="283"/>
      <c r="E21" s="405"/>
      <c r="F21" s="292"/>
      <c r="G21" s="114" t="s">
        <v>198</v>
      </c>
      <c r="H21" s="63">
        <v>3104</v>
      </c>
      <c r="I21" s="115">
        <v>2335.16</v>
      </c>
      <c r="J21" s="63">
        <v>1023</v>
      </c>
      <c r="K21" s="115">
        <v>2133.92</v>
      </c>
      <c r="L21" s="63">
        <v>7</v>
      </c>
      <c r="M21" s="115">
        <v>9.17</v>
      </c>
      <c r="N21" s="63">
        <v>38</v>
      </c>
      <c r="O21" s="115">
        <v>48.97</v>
      </c>
      <c r="P21" s="63">
        <v>3</v>
      </c>
      <c r="Q21" s="115">
        <v>0.48</v>
      </c>
      <c r="R21" s="63">
        <f t="shared" ref="R21:S54" si="1">+H21+J21+L21+N21+P21</f>
        <v>4175</v>
      </c>
      <c r="S21" s="115">
        <f t="shared" si="1"/>
        <v>4527.7</v>
      </c>
    </row>
    <row r="22" spans="1:19" x14ac:dyDescent="0.25">
      <c r="A22" s="402"/>
      <c r="B22" s="289"/>
      <c r="C22" s="405"/>
      <c r="D22" s="283"/>
      <c r="E22" s="405"/>
      <c r="F22" s="292"/>
      <c r="G22" s="114" t="s">
        <v>197</v>
      </c>
      <c r="H22" s="63">
        <v>18</v>
      </c>
      <c r="I22" s="115">
        <v>20.7</v>
      </c>
      <c r="J22" s="63">
        <v>33</v>
      </c>
      <c r="K22" s="115">
        <v>61.61</v>
      </c>
      <c r="L22" s="63">
        <v>2</v>
      </c>
      <c r="M22" s="115">
        <v>3.73</v>
      </c>
      <c r="N22" s="63">
        <v>20</v>
      </c>
      <c r="O22" s="115">
        <v>189.99</v>
      </c>
      <c r="P22" s="63">
        <v>13</v>
      </c>
      <c r="Q22" s="115">
        <v>13.28</v>
      </c>
      <c r="R22" s="63">
        <f t="shared" si="1"/>
        <v>86</v>
      </c>
      <c r="S22" s="115">
        <f t="shared" si="1"/>
        <v>289.31</v>
      </c>
    </row>
    <row r="23" spans="1:19" x14ac:dyDescent="0.25">
      <c r="A23" s="402"/>
      <c r="B23" s="289"/>
      <c r="C23" s="405"/>
      <c r="D23" s="283"/>
      <c r="E23" s="405"/>
      <c r="F23" s="292"/>
      <c r="G23" s="114" t="s">
        <v>196</v>
      </c>
      <c r="H23" s="63">
        <v>761</v>
      </c>
      <c r="I23" s="115">
        <v>337.32</v>
      </c>
      <c r="J23" s="63">
        <v>73</v>
      </c>
      <c r="K23" s="115">
        <v>28.94</v>
      </c>
      <c r="L23" s="63">
        <v>24</v>
      </c>
      <c r="M23" s="115">
        <v>47.65</v>
      </c>
      <c r="N23" s="63">
        <v>117</v>
      </c>
      <c r="O23" s="115">
        <v>307.18</v>
      </c>
      <c r="P23" s="63">
        <v>266</v>
      </c>
      <c r="Q23" s="115">
        <v>176.08</v>
      </c>
      <c r="R23" s="63">
        <f t="shared" si="1"/>
        <v>1241</v>
      </c>
      <c r="S23" s="115">
        <f t="shared" si="1"/>
        <v>897.17</v>
      </c>
    </row>
    <row r="24" spans="1:19" x14ac:dyDescent="0.25">
      <c r="A24" s="402"/>
      <c r="B24" s="289"/>
      <c r="C24" s="405"/>
      <c r="D24" s="283"/>
      <c r="E24" s="405"/>
      <c r="F24" s="292"/>
      <c r="G24" s="114" t="s">
        <v>195</v>
      </c>
      <c r="H24" s="63">
        <v>4</v>
      </c>
      <c r="I24" s="115">
        <v>2.5</v>
      </c>
      <c r="J24" s="63">
        <v>20</v>
      </c>
      <c r="K24" s="115">
        <v>9.0399999999999991</v>
      </c>
      <c r="L24" s="63">
        <v>1</v>
      </c>
      <c r="M24" s="115">
        <v>0.19</v>
      </c>
      <c r="N24" s="63">
        <v>3</v>
      </c>
      <c r="O24" s="115">
        <v>0.59</v>
      </c>
      <c r="P24" s="63">
        <v>0</v>
      </c>
      <c r="Q24" s="115">
        <v>0</v>
      </c>
      <c r="R24" s="63">
        <f t="shared" si="1"/>
        <v>28</v>
      </c>
      <c r="S24" s="115">
        <f t="shared" si="1"/>
        <v>12.319999999999999</v>
      </c>
    </row>
    <row r="25" spans="1:19" x14ac:dyDescent="0.25">
      <c r="A25" s="402"/>
      <c r="B25" s="289"/>
      <c r="C25" s="405"/>
      <c r="D25" s="283"/>
      <c r="E25" s="405"/>
      <c r="F25" s="292"/>
      <c r="G25" s="114" t="s">
        <v>194</v>
      </c>
      <c r="H25" s="63">
        <v>3964</v>
      </c>
      <c r="I25" s="115">
        <v>4914.88</v>
      </c>
      <c r="J25" s="63">
        <v>1502</v>
      </c>
      <c r="K25" s="115">
        <v>1484.9</v>
      </c>
      <c r="L25" s="63">
        <v>37</v>
      </c>
      <c r="M25" s="115">
        <v>63.21</v>
      </c>
      <c r="N25" s="63">
        <v>56</v>
      </c>
      <c r="O25" s="115">
        <v>156.69</v>
      </c>
      <c r="P25" s="63">
        <v>8</v>
      </c>
      <c r="Q25" s="115">
        <v>1.32</v>
      </c>
      <c r="R25" s="63">
        <f t="shared" si="1"/>
        <v>5567</v>
      </c>
      <c r="S25" s="115">
        <f t="shared" si="1"/>
        <v>6621</v>
      </c>
    </row>
    <row r="26" spans="1:19" x14ac:dyDescent="0.25">
      <c r="A26" s="402"/>
      <c r="B26" s="289"/>
      <c r="C26" s="405"/>
      <c r="D26" s="283"/>
      <c r="E26" s="405"/>
      <c r="F26" s="292"/>
      <c r="G26" s="114" t="s">
        <v>193</v>
      </c>
      <c r="H26" s="63">
        <v>164</v>
      </c>
      <c r="I26" s="115">
        <v>99.49</v>
      </c>
      <c r="J26" s="63">
        <v>689</v>
      </c>
      <c r="K26" s="115">
        <v>1060.9000000000001</v>
      </c>
      <c r="L26" s="63">
        <v>16</v>
      </c>
      <c r="M26" s="115">
        <v>25.37</v>
      </c>
      <c r="N26" s="63">
        <v>18</v>
      </c>
      <c r="O26" s="115">
        <v>51.81</v>
      </c>
      <c r="P26" s="63">
        <v>4</v>
      </c>
      <c r="Q26" s="115">
        <v>2.2000000000000002</v>
      </c>
      <c r="R26" s="63">
        <f t="shared" si="1"/>
        <v>891</v>
      </c>
      <c r="S26" s="115">
        <f t="shared" si="1"/>
        <v>1239.77</v>
      </c>
    </row>
    <row r="27" spans="1:19" x14ac:dyDescent="0.25">
      <c r="A27" s="402"/>
      <c r="B27" s="289"/>
      <c r="C27" s="405"/>
      <c r="D27" s="283"/>
      <c r="E27" s="405"/>
      <c r="F27" s="292"/>
      <c r="G27" s="114" t="s">
        <v>192</v>
      </c>
      <c r="H27" s="63">
        <v>14</v>
      </c>
      <c r="I27" s="115">
        <v>0.9</v>
      </c>
      <c r="J27" s="63">
        <v>3</v>
      </c>
      <c r="K27" s="115">
        <v>0.24</v>
      </c>
      <c r="L27" s="63">
        <v>3</v>
      </c>
      <c r="M27" s="115">
        <v>0.65</v>
      </c>
      <c r="N27" s="63">
        <v>4</v>
      </c>
      <c r="O27" s="115">
        <v>0.41</v>
      </c>
      <c r="P27" s="63">
        <v>7</v>
      </c>
      <c r="Q27" s="115">
        <v>1.42</v>
      </c>
      <c r="R27" s="63">
        <f t="shared" si="1"/>
        <v>31</v>
      </c>
      <c r="S27" s="115">
        <f t="shared" si="1"/>
        <v>3.62</v>
      </c>
    </row>
    <row r="28" spans="1:19" x14ac:dyDescent="0.25">
      <c r="A28" s="402"/>
      <c r="B28" s="289"/>
      <c r="C28" s="405"/>
      <c r="D28" s="283"/>
      <c r="E28" s="405"/>
      <c r="F28" s="292"/>
      <c r="G28" s="114" t="s">
        <v>191</v>
      </c>
      <c r="H28" s="63">
        <v>436</v>
      </c>
      <c r="I28" s="115">
        <v>220.93</v>
      </c>
      <c r="J28" s="63">
        <v>252</v>
      </c>
      <c r="K28" s="115">
        <v>264.23</v>
      </c>
      <c r="L28" s="63">
        <v>23</v>
      </c>
      <c r="M28" s="115">
        <v>44.95</v>
      </c>
      <c r="N28" s="63">
        <v>36</v>
      </c>
      <c r="O28" s="115">
        <v>276.05</v>
      </c>
      <c r="P28" s="63">
        <v>9</v>
      </c>
      <c r="Q28" s="115">
        <v>0.72</v>
      </c>
      <c r="R28" s="63">
        <f t="shared" si="1"/>
        <v>756</v>
      </c>
      <c r="S28" s="115">
        <f t="shared" si="1"/>
        <v>806.88000000000011</v>
      </c>
    </row>
    <row r="29" spans="1:19" x14ac:dyDescent="0.25">
      <c r="A29" s="402"/>
      <c r="B29" s="289"/>
      <c r="C29" s="405"/>
      <c r="D29" s="283"/>
      <c r="E29" s="405"/>
      <c r="F29" s="292"/>
      <c r="G29" s="114" t="s">
        <v>190</v>
      </c>
      <c r="H29" s="63">
        <v>460</v>
      </c>
      <c r="I29" s="115">
        <v>290.67</v>
      </c>
      <c r="J29" s="63">
        <v>501</v>
      </c>
      <c r="K29" s="115">
        <v>1593.56</v>
      </c>
      <c r="L29" s="63">
        <v>41</v>
      </c>
      <c r="M29" s="115">
        <v>19.98</v>
      </c>
      <c r="N29" s="63">
        <v>56</v>
      </c>
      <c r="O29" s="115">
        <v>411.09</v>
      </c>
      <c r="P29" s="63">
        <v>38</v>
      </c>
      <c r="Q29" s="115">
        <v>17.18</v>
      </c>
      <c r="R29" s="63">
        <f t="shared" si="1"/>
        <v>1096</v>
      </c>
      <c r="S29" s="115">
        <f t="shared" si="1"/>
        <v>2332.48</v>
      </c>
    </row>
    <row r="30" spans="1:19" x14ac:dyDescent="0.25">
      <c r="A30" s="402"/>
      <c r="B30" s="289"/>
      <c r="C30" s="405"/>
      <c r="D30" s="283"/>
      <c r="E30" s="405"/>
      <c r="F30" s="292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89"/>
      <c r="C31" s="405"/>
      <c r="D31" s="283"/>
      <c r="E31" s="405"/>
      <c r="F31" s="292"/>
      <c r="G31" s="114" t="s">
        <v>189</v>
      </c>
      <c r="H31" s="63">
        <v>5742</v>
      </c>
      <c r="I31" s="115">
        <v>859.87</v>
      </c>
      <c r="J31" s="63">
        <v>2303</v>
      </c>
      <c r="K31" s="115">
        <v>493.8</v>
      </c>
      <c r="L31" s="63">
        <v>176</v>
      </c>
      <c r="M31" s="115">
        <v>60.4</v>
      </c>
      <c r="N31" s="63">
        <v>801</v>
      </c>
      <c r="O31" s="115">
        <v>407.23</v>
      </c>
      <c r="P31" s="63">
        <v>100</v>
      </c>
      <c r="Q31" s="115">
        <v>34.72</v>
      </c>
      <c r="R31" s="63">
        <f t="shared" si="1"/>
        <v>9122</v>
      </c>
      <c r="S31" s="115">
        <f t="shared" si="1"/>
        <v>1856.0200000000002</v>
      </c>
    </row>
    <row r="32" spans="1:19" ht="15.75" thickTop="1" x14ac:dyDescent="0.25">
      <c r="A32" s="402"/>
      <c r="B32" s="289"/>
      <c r="C32" s="405"/>
      <c r="D32" s="283"/>
      <c r="E32" s="413"/>
      <c r="F32" s="292"/>
      <c r="G32" s="82" t="s">
        <v>188</v>
      </c>
      <c r="H32" s="116">
        <v>12751</v>
      </c>
      <c r="I32" s="117">
        <v>9199.01</v>
      </c>
      <c r="J32" s="116">
        <v>5402</v>
      </c>
      <c r="K32" s="117">
        <v>7220.83</v>
      </c>
      <c r="L32" s="116">
        <v>300</v>
      </c>
      <c r="M32" s="117">
        <v>363.81</v>
      </c>
      <c r="N32" s="116">
        <v>1137</v>
      </c>
      <c r="O32" s="117">
        <v>2303.08</v>
      </c>
      <c r="P32" s="116">
        <v>419</v>
      </c>
      <c r="Q32" s="117">
        <v>258.25</v>
      </c>
      <c r="R32" s="116">
        <f t="shared" si="1"/>
        <v>20009</v>
      </c>
      <c r="S32" s="117">
        <f>SUM(S20:S31)</f>
        <v>19344.98</v>
      </c>
    </row>
    <row r="33" spans="1:19" ht="15" customHeight="1" x14ac:dyDescent="0.25">
      <c r="A33" s="402" t="s">
        <v>96</v>
      </c>
      <c r="B33" s="289"/>
      <c r="C33" s="405" t="s">
        <v>174</v>
      </c>
      <c r="D33" s="283"/>
      <c r="E33" s="412" t="s">
        <v>187</v>
      </c>
      <c r="F33" s="292"/>
      <c r="G33" s="114" t="s">
        <v>186</v>
      </c>
      <c r="H33" s="63">
        <v>2</v>
      </c>
      <c r="I33" s="115">
        <v>0.38</v>
      </c>
      <c r="J33" s="63">
        <v>2</v>
      </c>
      <c r="K33" s="115">
        <v>1.6</v>
      </c>
      <c r="L33" s="63">
        <v>0</v>
      </c>
      <c r="M33" s="115">
        <v>0</v>
      </c>
      <c r="N33" s="63">
        <v>4</v>
      </c>
      <c r="O33" s="115">
        <v>176.04</v>
      </c>
      <c r="P33" s="63">
        <v>108</v>
      </c>
      <c r="Q33" s="115">
        <v>570.19000000000005</v>
      </c>
      <c r="R33" s="63">
        <f t="shared" si="1"/>
        <v>116</v>
      </c>
      <c r="S33" s="115">
        <f t="shared" si="1"/>
        <v>748.21</v>
      </c>
    </row>
    <row r="34" spans="1:19" ht="15" customHeight="1" x14ac:dyDescent="0.25">
      <c r="A34" s="402"/>
      <c r="B34" s="289"/>
      <c r="C34" s="405"/>
      <c r="D34" s="283"/>
      <c r="E34" s="405"/>
      <c r="F34" s="292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89"/>
      <c r="C35" s="405"/>
      <c r="D35" s="283"/>
      <c r="E35" s="405"/>
      <c r="F35" s="292"/>
      <c r="G35" s="114" t="s">
        <v>185</v>
      </c>
      <c r="H35" s="63">
        <v>0</v>
      </c>
      <c r="I35" s="115">
        <v>0</v>
      </c>
      <c r="J35" s="63">
        <v>1</v>
      </c>
      <c r="K35" s="115">
        <v>0.2</v>
      </c>
      <c r="L35" s="63">
        <v>0</v>
      </c>
      <c r="M35" s="115">
        <v>0</v>
      </c>
      <c r="N35" s="63">
        <v>1</v>
      </c>
      <c r="O35" s="115">
        <v>0.06</v>
      </c>
      <c r="P35" s="63">
        <v>1</v>
      </c>
      <c r="Q35" s="115">
        <v>0.48</v>
      </c>
      <c r="R35" s="63">
        <f t="shared" si="1"/>
        <v>3</v>
      </c>
      <c r="S35" s="115">
        <f t="shared" si="1"/>
        <v>0.74</v>
      </c>
    </row>
    <row r="36" spans="1:19" x14ac:dyDescent="0.25">
      <c r="A36" s="402"/>
      <c r="B36" s="289"/>
      <c r="C36" s="405"/>
      <c r="D36" s="283"/>
      <c r="E36" s="405"/>
      <c r="F36" s="292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1</v>
      </c>
      <c r="O36" s="115">
        <v>1.24</v>
      </c>
      <c r="P36" s="63">
        <v>0</v>
      </c>
      <c r="Q36" s="115">
        <v>0</v>
      </c>
      <c r="R36" s="63">
        <f t="shared" si="1"/>
        <v>1</v>
      </c>
      <c r="S36" s="115">
        <f t="shared" si="1"/>
        <v>1.24</v>
      </c>
    </row>
    <row r="37" spans="1:19" x14ac:dyDescent="0.25">
      <c r="A37" s="402"/>
      <c r="B37" s="289"/>
      <c r="C37" s="405"/>
      <c r="D37" s="283"/>
      <c r="E37" s="405"/>
      <c r="F37" s="292"/>
      <c r="G37" s="114" t="s">
        <v>183</v>
      </c>
      <c r="H37" s="63">
        <v>75</v>
      </c>
      <c r="I37" s="115">
        <v>23.63</v>
      </c>
      <c r="J37" s="63">
        <v>35</v>
      </c>
      <c r="K37" s="115">
        <v>27.01</v>
      </c>
      <c r="L37" s="63">
        <v>4</v>
      </c>
      <c r="M37" s="115">
        <v>1</v>
      </c>
      <c r="N37" s="63">
        <v>8</v>
      </c>
      <c r="O37" s="115">
        <v>15.3</v>
      </c>
      <c r="P37" s="63">
        <v>15</v>
      </c>
      <c r="Q37" s="115">
        <v>105.48</v>
      </c>
      <c r="R37" s="63">
        <f t="shared" si="1"/>
        <v>137</v>
      </c>
      <c r="S37" s="115">
        <f t="shared" si="1"/>
        <v>172.42000000000002</v>
      </c>
    </row>
    <row r="38" spans="1:19" x14ac:dyDescent="0.25">
      <c r="A38" s="402"/>
      <c r="B38" s="289"/>
      <c r="C38" s="405"/>
      <c r="D38" s="283"/>
      <c r="E38" s="405"/>
      <c r="F38" s="292"/>
      <c r="G38" s="114" t="s">
        <v>182</v>
      </c>
      <c r="H38" s="63">
        <v>8</v>
      </c>
      <c r="I38" s="115">
        <v>15.22</v>
      </c>
      <c r="J38" s="63">
        <v>26</v>
      </c>
      <c r="K38" s="115">
        <v>83.74</v>
      </c>
      <c r="L38" s="63">
        <v>6</v>
      </c>
      <c r="M38" s="115">
        <v>13.52</v>
      </c>
      <c r="N38" s="63">
        <v>103</v>
      </c>
      <c r="O38" s="115">
        <v>439.89</v>
      </c>
      <c r="P38" s="63">
        <v>9</v>
      </c>
      <c r="Q38" s="115">
        <v>20.02</v>
      </c>
      <c r="R38" s="63">
        <f t="shared" si="1"/>
        <v>152</v>
      </c>
      <c r="S38" s="115">
        <f t="shared" si="1"/>
        <v>572.39</v>
      </c>
    </row>
    <row r="39" spans="1:19" x14ac:dyDescent="0.25">
      <c r="A39" s="402"/>
      <c r="B39" s="289"/>
      <c r="C39" s="405"/>
      <c r="D39" s="283"/>
      <c r="E39" s="405"/>
      <c r="F39" s="292"/>
      <c r="G39" s="114" t="s">
        <v>520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89"/>
      <c r="C40" s="405"/>
      <c r="D40" s="283"/>
      <c r="E40" s="405"/>
      <c r="F40" s="292"/>
      <c r="G40" s="114" t="s">
        <v>181</v>
      </c>
      <c r="H40" s="63">
        <v>384</v>
      </c>
      <c r="I40" s="115">
        <v>1004.09</v>
      </c>
      <c r="J40" s="63">
        <v>58</v>
      </c>
      <c r="K40" s="115">
        <v>51.82</v>
      </c>
      <c r="L40" s="63">
        <v>1</v>
      </c>
      <c r="M40" s="115">
        <v>1.07</v>
      </c>
      <c r="N40" s="63">
        <v>2</v>
      </c>
      <c r="O40" s="115">
        <v>1.86</v>
      </c>
      <c r="P40" s="63">
        <v>0</v>
      </c>
      <c r="Q40" s="115">
        <v>0</v>
      </c>
      <c r="R40" s="63">
        <f t="shared" si="1"/>
        <v>445</v>
      </c>
      <c r="S40" s="115">
        <f t="shared" si="1"/>
        <v>1058.8399999999999</v>
      </c>
    </row>
    <row r="41" spans="1:19" x14ac:dyDescent="0.25">
      <c r="A41" s="402"/>
      <c r="B41" s="289"/>
      <c r="C41" s="405"/>
      <c r="D41" s="283"/>
      <c r="E41" s="405"/>
      <c r="F41" s="292"/>
      <c r="G41" s="114" t="s">
        <v>521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6</v>
      </c>
      <c r="Q41" s="115">
        <v>6.51</v>
      </c>
      <c r="R41" s="63">
        <f t="shared" si="1"/>
        <v>6</v>
      </c>
      <c r="S41" s="115">
        <f t="shared" si="1"/>
        <v>6.51</v>
      </c>
    </row>
    <row r="42" spans="1:19" x14ac:dyDescent="0.25">
      <c r="A42" s="402"/>
      <c r="B42" s="289"/>
      <c r="C42" s="405"/>
      <c r="D42" s="283"/>
      <c r="E42" s="405"/>
      <c r="F42" s="292"/>
      <c r="G42" s="114" t="s">
        <v>423</v>
      </c>
      <c r="H42" s="63">
        <v>20</v>
      </c>
      <c r="I42" s="115">
        <v>17.079999999999998</v>
      </c>
      <c r="J42" s="63">
        <v>10</v>
      </c>
      <c r="K42" s="115">
        <v>5.87</v>
      </c>
      <c r="L42" s="63">
        <v>1</v>
      </c>
      <c r="M42" s="115">
        <v>0.12</v>
      </c>
      <c r="N42" s="63">
        <v>3</v>
      </c>
      <c r="O42" s="115">
        <v>3.37</v>
      </c>
      <c r="P42" s="63">
        <v>1</v>
      </c>
      <c r="Q42" s="115">
        <v>0.1</v>
      </c>
      <c r="R42" s="63">
        <f t="shared" si="1"/>
        <v>35</v>
      </c>
      <c r="S42" s="115">
        <f t="shared" si="1"/>
        <v>26.540000000000003</v>
      </c>
    </row>
    <row r="43" spans="1:19" x14ac:dyDescent="0.25">
      <c r="A43" s="402"/>
      <c r="B43" s="289"/>
      <c r="C43" s="405"/>
      <c r="D43" s="283"/>
      <c r="E43" s="405"/>
      <c r="F43" s="292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2</v>
      </c>
      <c r="Q43" s="115">
        <v>0.45</v>
      </c>
      <c r="R43" s="63">
        <f t="shared" si="1"/>
        <v>2</v>
      </c>
      <c r="S43" s="115">
        <f t="shared" si="1"/>
        <v>0.45</v>
      </c>
    </row>
    <row r="44" spans="1:19" x14ac:dyDescent="0.25">
      <c r="A44" s="402"/>
      <c r="B44" s="289"/>
      <c r="C44" s="405"/>
      <c r="D44" s="283"/>
      <c r="E44" s="405"/>
      <c r="F44" s="292"/>
      <c r="G44" s="114" t="s">
        <v>180</v>
      </c>
      <c r="H44" s="63">
        <v>6</v>
      </c>
      <c r="I44" s="115">
        <v>18.399999999999999</v>
      </c>
      <c r="J44" s="63">
        <v>16</v>
      </c>
      <c r="K44" s="115">
        <v>28.24</v>
      </c>
      <c r="L44" s="63">
        <v>3</v>
      </c>
      <c r="M44" s="115">
        <v>24.16</v>
      </c>
      <c r="N44" s="63">
        <v>50</v>
      </c>
      <c r="O44" s="115">
        <v>315.02</v>
      </c>
      <c r="P44" s="63">
        <v>16</v>
      </c>
      <c r="Q44" s="115">
        <v>41.07</v>
      </c>
      <c r="R44" s="63">
        <f t="shared" si="1"/>
        <v>91</v>
      </c>
      <c r="S44" s="115">
        <f t="shared" si="1"/>
        <v>426.89</v>
      </c>
    </row>
    <row r="45" spans="1:19" ht="15.75" thickBot="1" x14ac:dyDescent="0.3">
      <c r="A45" s="402"/>
      <c r="B45" s="289"/>
      <c r="C45" s="405"/>
      <c r="D45" s="283"/>
      <c r="E45" s="405"/>
      <c r="F45" s="292"/>
      <c r="G45" s="114" t="s">
        <v>179</v>
      </c>
      <c r="H45" s="63">
        <v>68</v>
      </c>
      <c r="I45" s="115">
        <v>10.6</v>
      </c>
      <c r="J45" s="63">
        <v>37</v>
      </c>
      <c r="K45" s="115">
        <v>6.85</v>
      </c>
      <c r="L45" s="63">
        <v>3</v>
      </c>
      <c r="M45" s="115">
        <v>2.64</v>
      </c>
      <c r="N45" s="63">
        <v>10</v>
      </c>
      <c r="O45" s="115">
        <v>2.4500000000000002</v>
      </c>
      <c r="P45" s="63">
        <v>9</v>
      </c>
      <c r="Q45" s="115">
        <v>2.19</v>
      </c>
      <c r="R45" s="63">
        <f t="shared" si="1"/>
        <v>127</v>
      </c>
      <c r="S45" s="115">
        <f t="shared" si="1"/>
        <v>24.73</v>
      </c>
    </row>
    <row r="46" spans="1:19" ht="15.75" thickTop="1" x14ac:dyDescent="0.25">
      <c r="A46" s="402"/>
      <c r="B46" s="289"/>
      <c r="C46" s="405"/>
      <c r="D46" s="283"/>
      <c r="E46" s="413"/>
      <c r="F46" s="292"/>
      <c r="G46" s="82" t="s">
        <v>178</v>
      </c>
      <c r="H46" s="116">
        <v>554</v>
      </c>
      <c r="I46" s="117">
        <v>1089.4000000000001</v>
      </c>
      <c r="J46" s="116">
        <v>176</v>
      </c>
      <c r="K46" s="117">
        <v>205.33</v>
      </c>
      <c r="L46" s="116">
        <v>17</v>
      </c>
      <c r="M46" s="117">
        <v>42.51</v>
      </c>
      <c r="N46" s="116">
        <v>172</v>
      </c>
      <c r="O46" s="117">
        <v>955.23</v>
      </c>
      <c r="P46" s="116">
        <v>146</v>
      </c>
      <c r="Q46" s="117">
        <v>746.49</v>
      </c>
      <c r="R46" s="116">
        <f t="shared" si="1"/>
        <v>1065</v>
      </c>
      <c r="S46" s="117">
        <f>SUM(S33:S45)</f>
        <v>3038.96</v>
      </c>
    </row>
    <row r="47" spans="1:19" ht="15" customHeight="1" thickBot="1" x14ac:dyDescent="0.3">
      <c r="A47" s="402"/>
      <c r="B47" s="289"/>
      <c r="C47" s="405"/>
      <c r="D47" s="283"/>
      <c r="E47" s="412" t="s">
        <v>177</v>
      </c>
      <c r="F47" s="292"/>
      <c r="G47" s="114" t="s">
        <v>176</v>
      </c>
      <c r="H47" s="63">
        <v>20249</v>
      </c>
      <c r="I47" s="115">
        <v>6527.08</v>
      </c>
      <c r="J47" s="63">
        <v>8013</v>
      </c>
      <c r="K47" s="115">
        <v>2766.11</v>
      </c>
      <c r="L47" s="63">
        <v>720</v>
      </c>
      <c r="M47" s="115">
        <v>1585.07</v>
      </c>
      <c r="N47" s="63">
        <v>1870</v>
      </c>
      <c r="O47" s="115">
        <v>2864.99</v>
      </c>
      <c r="P47" s="63">
        <v>2599</v>
      </c>
      <c r="Q47" s="115">
        <v>7124.33</v>
      </c>
      <c r="R47" s="63">
        <f t="shared" si="1"/>
        <v>33451</v>
      </c>
      <c r="S47" s="115">
        <f>+I47+K47+M47+O47+Q47</f>
        <v>20867.580000000002</v>
      </c>
    </row>
    <row r="48" spans="1:19" ht="15.75" thickTop="1" x14ac:dyDescent="0.25">
      <c r="A48" s="402"/>
      <c r="B48" s="289"/>
      <c r="C48" s="405"/>
      <c r="D48" s="283"/>
      <c r="E48" s="405"/>
      <c r="F48" s="292"/>
      <c r="G48" s="82" t="s">
        <v>175</v>
      </c>
      <c r="H48" s="116">
        <v>20249</v>
      </c>
      <c r="I48" s="117">
        <v>6527.08</v>
      </c>
      <c r="J48" s="116">
        <v>8013</v>
      </c>
      <c r="K48" s="117">
        <v>2766.11</v>
      </c>
      <c r="L48" s="116">
        <v>720</v>
      </c>
      <c r="M48" s="117">
        <v>1585.07</v>
      </c>
      <c r="N48" s="116">
        <v>1870</v>
      </c>
      <c r="O48" s="117">
        <v>2864.99</v>
      </c>
      <c r="P48" s="116">
        <v>2599</v>
      </c>
      <c r="Q48" s="117">
        <v>7124.33</v>
      </c>
      <c r="R48" s="116">
        <f t="shared" si="1"/>
        <v>33451</v>
      </c>
      <c r="S48" s="117">
        <f>SUM(S47)</f>
        <v>20867.580000000002</v>
      </c>
    </row>
    <row r="49" spans="1:19" ht="15.75" customHeight="1" thickBot="1" x14ac:dyDescent="0.3">
      <c r="A49" s="402"/>
      <c r="B49" s="289"/>
      <c r="C49" s="405"/>
      <c r="D49" s="283"/>
      <c r="E49" s="412" t="s">
        <v>173</v>
      </c>
      <c r="F49" s="292"/>
      <c r="G49" s="114" t="s">
        <v>172</v>
      </c>
      <c r="H49" s="63">
        <v>37414</v>
      </c>
      <c r="I49" s="115">
        <v>70882.61</v>
      </c>
      <c r="J49" s="63">
        <v>19395</v>
      </c>
      <c r="K49" s="115">
        <v>33947.65</v>
      </c>
      <c r="L49" s="63">
        <v>1788</v>
      </c>
      <c r="M49" s="115">
        <v>5347.13</v>
      </c>
      <c r="N49" s="63">
        <v>13958</v>
      </c>
      <c r="O49" s="115">
        <v>180144.64000000001</v>
      </c>
      <c r="P49" s="63">
        <v>1853</v>
      </c>
      <c r="Q49" s="115">
        <v>1213.55</v>
      </c>
      <c r="R49" s="63">
        <f t="shared" si="1"/>
        <v>74408</v>
      </c>
      <c r="S49" s="115">
        <f>+I49+K49+M49+O49+Q49</f>
        <v>291535.58</v>
      </c>
    </row>
    <row r="50" spans="1:19" ht="15.75" thickTop="1" x14ac:dyDescent="0.25">
      <c r="A50" s="402"/>
      <c r="B50" s="289"/>
      <c r="C50" s="405"/>
      <c r="D50" s="283"/>
      <c r="E50" s="413"/>
      <c r="F50" s="292"/>
      <c r="G50" s="82" t="s">
        <v>171</v>
      </c>
      <c r="H50" s="116">
        <v>37414</v>
      </c>
      <c r="I50" s="117">
        <v>70882.61</v>
      </c>
      <c r="J50" s="116">
        <v>19395</v>
      </c>
      <c r="K50" s="117">
        <v>33947.65</v>
      </c>
      <c r="L50" s="116">
        <v>1788</v>
      </c>
      <c r="M50" s="117">
        <v>5347.13</v>
      </c>
      <c r="N50" s="116">
        <v>13958</v>
      </c>
      <c r="O50" s="117">
        <v>180144.64000000001</v>
      </c>
      <c r="P50" s="116">
        <v>1853</v>
      </c>
      <c r="Q50" s="117">
        <v>1213.55</v>
      </c>
      <c r="R50" s="116">
        <f t="shared" si="1"/>
        <v>74408</v>
      </c>
      <c r="S50" s="117">
        <f>SUM(S49)</f>
        <v>291535.58</v>
      </c>
    </row>
    <row r="51" spans="1:19" ht="15" customHeight="1" x14ac:dyDescent="0.25">
      <c r="A51" s="402"/>
      <c r="B51" s="289"/>
      <c r="C51" s="405"/>
      <c r="D51" s="283"/>
      <c r="E51" s="412" t="s">
        <v>170</v>
      </c>
      <c r="F51" s="292"/>
      <c r="G51" s="114" t="s">
        <v>169</v>
      </c>
      <c r="H51" s="63">
        <v>42</v>
      </c>
      <c r="I51" s="115">
        <v>25.98</v>
      </c>
      <c r="J51" s="63">
        <v>32</v>
      </c>
      <c r="K51" s="115">
        <v>27.74</v>
      </c>
      <c r="L51" s="63">
        <v>3</v>
      </c>
      <c r="M51" s="115">
        <v>1.38</v>
      </c>
      <c r="N51" s="63">
        <v>5</v>
      </c>
      <c r="O51" s="115">
        <v>1.06</v>
      </c>
      <c r="P51" s="63">
        <v>1</v>
      </c>
      <c r="Q51" s="115">
        <v>7.16</v>
      </c>
      <c r="R51" s="63">
        <f t="shared" si="1"/>
        <v>83</v>
      </c>
      <c r="S51" s="115">
        <f t="shared" si="1"/>
        <v>63.320000000000007</v>
      </c>
    </row>
    <row r="52" spans="1:19" x14ac:dyDescent="0.25">
      <c r="A52" s="402"/>
      <c r="B52" s="289"/>
      <c r="C52" s="405"/>
      <c r="D52" s="283"/>
      <c r="E52" s="405"/>
      <c r="F52" s="292"/>
      <c r="G52" s="114" t="s">
        <v>168</v>
      </c>
      <c r="H52" s="63">
        <v>94</v>
      </c>
      <c r="I52" s="115">
        <v>55.06</v>
      </c>
      <c r="J52" s="63">
        <v>49</v>
      </c>
      <c r="K52" s="115">
        <v>27.42</v>
      </c>
      <c r="L52" s="63">
        <v>11</v>
      </c>
      <c r="M52" s="115">
        <v>17.84</v>
      </c>
      <c r="N52" s="63">
        <v>28</v>
      </c>
      <c r="O52" s="115">
        <v>245.47</v>
      </c>
      <c r="P52" s="63">
        <v>7</v>
      </c>
      <c r="Q52" s="115">
        <v>31.11</v>
      </c>
      <c r="R52" s="63">
        <f t="shared" si="1"/>
        <v>189</v>
      </c>
      <c r="S52" s="115">
        <f t="shared" si="1"/>
        <v>376.90000000000003</v>
      </c>
    </row>
    <row r="53" spans="1:19" x14ac:dyDescent="0.25">
      <c r="A53" s="402"/>
      <c r="B53" s="289"/>
      <c r="C53" s="405"/>
      <c r="D53" s="283"/>
      <c r="E53" s="405"/>
      <c r="F53" s="292"/>
      <c r="G53" s="114" t="s">
        <v>167</v>
      </c>
      <c r="H53" s="63">
        <v>42</v>
      </c>
      <c r="I53" s="115">
        <v>36.25</v>
      </c>
      <c r="J53" s="63">
        <v>44</v>
      </c>
      <c r="K53" s="115">
        <v>20.149999999999999</v>
      </c>
      <c r="L53" s="63">
        <v>2</v>
      </c>
      <c r="M53" s="115">
        <v>0.09</v>
      </c>
      <c r="N53" s="63">
        <v>1</v>
      </c>
      <c r="O53" s="115">
        <v>0.01</v>
      </c>
      <c r="P53" s="63">
        <v>1</v>
      </c>
      <c r="Q53" s="115">
        <v>2.1800000000000002</v>
      </c>
      <c r="R53" s="63">
        <f t="shared" si="1"/>
        <v>90</v>
      </c>
      <c r="S53" s="115">
        <f t="shared" si="1"/>
        <v>58.68</v>
      </c>
    </row>
    <row r="54" spans="1:19" x14ac:dyDescent="0.25">
      <c r="A54" s="402"/>
      <c r="B54" s="289"/>
      <c r="C54" s="405"/>
      <c r="D54" s="283"/>
      <c r="E54" s="405"/>
      <c r="F54" s="292"/>
      <c r="G54" s="114" t="s">
        <v>166</v>
      </c>
      <c r="H54" s="63">
        <v>14</v>
      </c>
      <c r="I54" s="115">
        <v>10.36</v>
      </c>
      <c r="J54" s="63">
        <v>199</v>
      </c>
      <c r="K54" s="115">
        <v>523.04999999999995</v>
      </c>
      <c r="L54" s="63">
        <v>12</v>
      </c>
      <c r="M54" s="115">
        <v>15.97</v>
      </c>
      <c r="N54" s="63">
        <v>70</v>
      </c>
      <c r="O54" s="115">
        <v>409.78</v>
      </c>
      <c r="P54" s="63">
        <v>372</v>
      </c>
      <c r="Q54" s="115">
        <v>1456.76</v>
      </c>
      <c r="R54" s="63">
        <f t="shared" si="1"/>
        <v>667</v>
      </c>
      <c r="S54" s="115">
        <f t="shared" si="1"/>
        <v>2415.92</v>
      </c>
    </row>
    <row r="55" spans="1:19" x14ac:dyDescent="0.25">
      <c r="A55" s="402"/>
      <c r="B55" s="289"/>
      <c r="C55" s="405"/>
      <c r="D55" s="283"/>
      <c r="E55" s="405"/>
      <c r="F55" s="292"/>
      <c r="G55" s="114" t="s">
        <v>165</v>
      </c>
      <c r="H55" s="63">
        <v>579</v>
      </c>
      <c r="I55" s="115">
        <v>821.16</v>
      </c>
      <c r="J55" s="63">
        <v>416</v>
      </c>
      <c r="K55" s="115">
        <v>553.58000000000004</v>
      </c>
      <c r="L55" s="63">
        <v>21</v>
      </c>
      <c r="M55" s="115">
        <v>45.41</v>
      </c>
      <c r="N55" s="63">
        <v>40</v>
      </c>
      <c r="O55" s="115">
        <v>184.71</v>
      </c>
      <c r="P55" s="63">
        <v>2</v>
      </c>
      <c r="Q55" s="115">
        <v>5.01</v>
      </c>
      <c r="R55" s="63">
        <f t="shared" ref="R55:S89" si="2">+H55+J55+L55+N55+P55</f>
        <v>1058</v>
      </c>
      <c r="S55" s="115">
        <f t="shared" si="2"/>
        <v>1609.8700000000001</v>
      </c>
    </row>
    <row r="56" spans="1:19" x14ac:dyDescent="0.25">
      <c r="A56" s="402"/>
      <c r="B56" s="289"/>
      <c r="C56" s="405"/>
      <c r="D56" s="283"/>
      <c r="E56" s="405"/>
      <c r="F56" s="292"/>
      <c r="G56" s="114" t="s">
        <v>164</v>
      </c>
      <c r="H56" s="63">
        <v>305</v>
      </c>
      <c r="I56" s="115">
        <v>179.8</v>
      </c>
      <c r="J56" s="63">
        <v>4</v>
      </c>
      <c r="K56" s="115">
        <v>16.329999999999998</v>
      </c>
      <c r="L56" s="63">
        <v>0</v>
      </c>
      <c r="M56" s="115">
        <v>0</v>
      </c>
      <c r="N56" s="63">
        <v>4</v>
      </c>
      <c r="O56" s="115">
        <v>6.81</v>
      </c>
      <c r="P56" s="63">
        <v>0</v>
      </c>
      <c r="Q56" s="115">
        <v>0</v>
      </c>
      <c r="R56" s="63">
        <f t="shared" si="2"/>
        <v>313</v>
      </c>
      <c r="S56" s="115">
        <f t="shared" si="2"/>
        <v>202.94</v>
      </c>
    </row>
    <row r="57" spans="1:19" ht="15.75" thickBot="1" x14ac:dyDescent="0.3">
      <c r="A57" s="402"/>
      <c r="B57" s="289"/>
      <c r="C57" s="405"/>
      <c r="D57" s="283"/>
      <c r="E57" s="405"/>
      <c r="F57" s="292"/>
      <c r="G57" s="114" t="s">
        <v>163</v>
      </c>
      <c r="H57" s="63">
        <v>902</v>
      </c>
      <c r="I57" s="115">
        <v>137.38999999999999</v>
      </c>
      <c r="J57" s="63">
        <v>357</v>
      </c>
      <c r="K57" s="115">
        <v>100.91</v>
      </c>
      <c r="L57" s="63">
        <v>96</v>
      </c>
      <c r="M57" s="115">
        <v>41.53</v>
      </c>
      <c r="N57" s="63">
        <v>323</v>
      </c>
      <c r="O57" s="115">
        <v>203.97</v>
      </c>
      <c r="P57" s="63">
        <v>57</v>
      </c>
      <c r="Q57" s="115">
        <v>21.29</v>
      </c>
      <c r="R57" s="63">
        <f t="shared" si="2"/>
        <v>1735</v>
      </c>
      <c r="S57" s="115">
        <f t="shared" si="2"/>
        <v>505.09</v>
      </c>
    </row>
    <row r="58" spans="1:19" ht="15.75" thickTop="1" x14ac:dyDescent="0.25">
      <c r="A58" s="402"/>
      <c r="B58" s="289"/>
      <c r="C58" s="405"/>
      <c r="D58" s="283"/>
      <c r="E58" s="413"/>
      <c r="F58" s="292"/>
      <c r="G58" s="82" t="s">
        <v>162</v>
      </c>
      <c r="H58" s="116">
        <v>1858</v>
      </c>
      <c r="I58" s="117">
        <v>1266</v>
      </c>
      <c r="J58" s="116">
        <v>1001</v>
      </c>
      <c r="K58" s="117">
        <v>1269.18</v>
      </c>
      <c r="L58" s="116">
        <v>133</v>
      </c>
      <c r="M58" s="117">
        <v>122.22</v>
      </c>
      <c r="N58" s="116">
        <v>461</v>
      </c>
      <c r="O58" s="117">
        <v>1051.81</v>
      </c>
      <c r="P58" s="116">
        <v>429</v>
      </c>
      <c r="Q58" s="117">
        <v>1523.51</v>
      </c>
      <c r="R58" s="116">
        <f t="shared" si="2"/>
        <v>3882</v>
      </c>
      <c r="S58" s="117">
        <f>SUM(S51:S57)</f>
        <v>5232.72</v>
      </c>
    </row>
    <row r="59" spans="1:19" ht="15" customHeight="1" thickBot="1" x14ac:dyDescent="0.3">
      <c r="A59" s="402"/>
      <c r="B59" s="289"/>
      <c r="C59" s="405"/>
      <c r="D59" s="283"/>
      <c r="E59" s="412" t="s">
        <v>161</v>
      </c>
      <c r="F59" s="292"/>
      <c r="G59" s="114" t="s">
        <v>160</v>
      </c>
      <c r="H59" s="63">
        <v>2604</v>
      </c>
      <c r="I59" s="115">
        <v>4969.29</v>
      </c>
      <c r="J59" s="63">
        <v>898</v>
      </c>
      <c r="K59" s="115">
        <v>8715.4599999999991</v>
      </c>
      <c r="L59" s="63">
        <v>814</v>
      </c>
      <c r="M59" s="115">
        <v>51012.33</v>
      </c>
      <c r="N59" s="63">
        <v>4480</v>
      </c>
      <c r="O59" s="115">
        <v>180203.74</v>
      </c>
      <c r="P59" s="63">
        <v>969</v>
      </c>
      <c r="Q59" s="115">
        <v>5833.09</v>
      </c>
      <c r="R59" s="63">
        <f t="shared" si="2"/>
        <v>9765</v>
      </c>
      <c r="S59" s="115">
        <f>+I59+K59+M59+O59+Q59</f>
        <v>250733.91</v>
      </c>
    </row>
    <row r="60" spans="1:19" ht="15.75" thickTop="1" x14ac:dyDescent="0.25">
      <c r="A60" s="402"/>
      <c r="B60" s="289"/>
      <c r="C60" s="405"/>
      <c r="D60" s="283"/>
      <c r="E60" s="413"/>
      <c r="F60" s="292"/>
      <c r="G60" s="82" t="s">
        <v>159</v>
      </c>
      <c r="H60" s="116">
        <v>2604</v>
      </c>
      <c r="I60" s="117">
        <v>4969.29</v>
      </c>
      <c r="J60" s="116">
        <v>898</v>
      </c>
      <c r="K60" s="117">
        <v>8715.4599999999991</v>
      </c>
      <c r="L60" s="116">
        <v>814</v>
      </c>
      <c r="M60" s="117">
        <v>51012.33</v>
      </c>
      <c r="N60" s="116">
        <v>4480</v>
      </c>
      <c r="O60" s="117">
        <v>180203.74</v>
      </c>
      <c r="P60" s="116">
        <v>969</v>
      </c>
      <c r="Q60" s="117">
        <v>5833.09</v>
      </c>
      <c r="R60" s="116">
        <f t="shared" si="2"/>
        <v>9765</v>
      </c>
      <c r="S60" s="117">
        <f>SUM(S59)</f>
        <v>250733.91</v>
      </c>
    </row>
    <row r="61" spans="1:19" ht="15" customHeight="1" x14ac:dyDescent="0.25">
      <c r="A61" s="402"/>
      <c r="B61" s="289"/>
      <c r="C61" s="405"/>
      <c r="D61" s="283"/>
      <c r="E61" s="412" t="s">
        <v>158</v>
      </c>
      <c r="F61" s="292"/>
      <c r="G61" s="114" t="s">
        <v>157</v>
      </c>
      <c r="H61" s="63">
        <v>0</v>
      </c>
      <c r="I61" s="115">
        <v>0</v>
      </c>
      <c r="J61" s="63">
        <v>0</v>
      </c>
      <c r="K61" s="115">
        <v>0</v>
      </c>
      <c r="L61" s="63">
        <v>0</v>
      </c>
      <c r="M61" s="115">
        <v>0</v>
      </c>
      <c r="N61" s="63">
        <v>0</v>
      </c>
      <c r="O61" s="115">
        <v>0</v>
      </c>
      <c r="P61" s="63">
        <v>0</v>
      </c>
      <c r="Q61" s="115">
        <v>0</v>
      </c>
      <c r="R61" s="63">
        <f t="shared" si="2"/>
        <v>0</v>
      </c>
      <c r="S61" s="115">
        <f>+I61+K61+M61+O61+Q61</f>
        <v>0</v>
      </c>
    </row>
    <row r="62" spans="1:19" x14ac:dyDescent="0.25">
      <c r="A62" s="402"/>
      <c r="B62" s="289"/>
      <c r="C62" s="405"/>
      <c r="D62" s="283"/>
      <c r="E62" s="405"/>
      <c r="F62" s="292"/>
      <c r="G62" s="114" t="s">
        <v>156</v>
      </c>
      <c r="H62" s="63">
        <v>9056</v>
      </c>
      <c r="I62" s="115">
        <v>147639.42000000001</v>
      </c>
      <c r="J62" s="63">
        <v>374</v>
      </c>
      <c r="K62" s="115">
        <v>11192.7</v>
      </c>
      <c r="L62" s="63">
        <v>1</v>
      </c>
      <c r="M62" s="115">
        <v>5.9</v>
      </c>
      <c r="N62" s="63">
        <v>25</v>
      </c>
      <c r="O62" s="115">
        <v>631.37</v>
      </c>
      <c r="P62" s="63">
        <v>0</v>
      </c>
      <c r="Q62" s="115">
        <v>0</v>
      </c>
      <c r="R62" s="63">
        <f t="shared" si="2"/>
        <v>9456</v>
      </c>
      <c r="S62" s="115">
        <f>+I62+K62+M62+O62+Q62</f>
        <v>159469.39000000001</v>
      </c>
    </row>
    <row r="63" spans="1:19" ht="15.75" thickBot="1" x14ac:dyDescent="0.3">
      <c r="A63" s="402"/>
      <c r="B63" s="289"/>
      <c r="C63" s="405"/>
      <c r="D63" s="283"/>
      <c r="E63" s="405"/>
      <c r="F63" s="292"/>
      <c r="G63" s="114" t="s">
        <v>155</v>
      </c>
      <c r="H63" s="63">
        <v>27589</v>
      </c>
      <c r="I63" s="115">
        <v>55333.77</v>
      </c>
      <c r="J63" s="63">
        <v>13278</v>
      </c>
      <c r="K63" s="115">
        <v>117882.89</v>
      </c>
      <c r="L63" s="63">
        <v>1247</v>
      </c>
      <c r="M63" s="115">
        <v>47615.13</v>
      </c>
      <c r="N63" s="63">
        <v>10810</v>
      </c>
      <c r="O63" s="115">
        <v>728696.25</v>
      </c>
      <c r="P63" s="63">
        <v>1658</v>
      </c>
      <c r="Q63" s="115">
        <v>12091.14</v>
      </c>
      <c r="R63" s="63">
        <f t="shared" si="2"/>
        <v>54582</v>
      </c>
      <c r="S63" s="115">
        <f>+I63+K63+M63+O63+Q63</f>
        <v>961619.18</v>
      </c>
    </row>
    <row r="64" spans="1:19" ht="15.75" thickTop="1" x14ac:dyDescent="0.25">
      <c r="A64" s="402"/>
      <c r="B64" s="289"/>
      <c r="C64" s="405"/>
      <c r="D64" s="283"/>
      <c r="E64" s="413"/>
      <c r="F64" s="292"/>
      <c r="G64" s="82" t="s">
        <v>154</v>
      </c>
      <c r="H64" s="116">
        <v>30166</v>
      </c>
      <c r="I64" s="117">
        <v>202973.19</v>
      </c>
      <c r="J64" s="116">
        <v>13393</v>
      </c>
      <c r="K64" s="117">
        <v>129075.59</v>
      </c>
      <c r="L64" s="116">
        <v>1247</v>
      </c>
      <c r="M64" s="117">
        <v>47621.03</v>
      </c>
      <c r="N64" s="116">
        <v>10824</v>
      </c>
      <c r="O64" s="117">
        <v>729327.62</v>
      </c>
      <c r="P64" s="116">
        <v>1658</v>
      </c>
      <c r="Q64" s="117">
        <v>12091.14</v>
      </c>
      <c r="R64" s="116">
        <f t="shared" si="2"/>
        <v>57288</v>
      </c>
      <c r="S64" s="117">
        <f>SUM(S61:S63)</f>
        <v>1121088.57</v>
      </c>
    </row>
    <row r="65" spans="1:19" ht="15.75" thickBot="1" x14ac:dyDescent="0.3">
      <c r="A65" s="402"/>
      <c r="B65" s="289"/>
      <c r="C65" s="405"/>
      <c r="D65" s="283"/>
      <c r="E65" s="412" t="s">
        <v>153</v>
      </c>
      <c r="F65" s="292"/>
      <c r="G65" s="114" t="s">
        <v>152</v>
      </c>
      <c r="H65" s="63">
        <v>37007</v>
      </c>
      <c r="I65" s="115">
        <v>60210.8</v>
      </c>
      <c r="J65" s="63">
        <v>11933</v>
      </c>
      <c r="K65" s="115">
        <v>14211.11</v>
      </c>
      <c r="L65" s="63">
        <v>754</v>
      </c>
      <c r="M65" s="115">
        <v>1971.94</v>
      </c>
      <c r="N65" s="63">
        <v>2527</v>
      </c>
      <c r="O65" s="115">
        <v>24642.94</v>
      </c>
      <c r="P65" s="63">
        <v>698</v>
      </c>
      <c r="Q65" s="115">
        <v>332.36</v>
      </c>
      <c r="R65" s="63">
        <f t="shared" si="2"/>
        <v>52919</v>
      </c>
      <c r="S65" s="115">
        <f>+I65+K65+M65+O65+Q65</f>
        <v>101369.15000000001</v>
      </c>
    </row>
    <row r="66" spans="1:19" ht="16.5" thickTop="1" thickBot="1" x14ac:dyDescent="0.3">
      <c r="A66" s="402"/>
      <c r="B66" s="289"/>
      <c r="C66" s="405"/>
      <c r="D66" s="283"/>
      <c r="E66" s="405"/>
      <c r="F66" s="292"/>
      <c r="G66" s="82" t="s">
        <v>151</v>
      </c>
      <c r="H66" s="118">
        <v>37007</v>
      </c>
      <c r="I66" s="117">
        <v>60210.8</v>
      </c>
      <c r="J66" s="118">
        <v>11933</v>
      </c>
      <c r="K66" s="117">
        <v>14211.11</v>
      </c>
      <c r="L66" s="118">
        <v>754</v>
      </c>
      <c r="M66" s="117">
        <v>1971.94</v>
      </c>
      <c r="N66" s="118">
        <v>2527</v>
      </c>
      <c r="O66" s="117">
        <v>24642.94</v>
      </c>
      <c r="P66" s="118">
        <v>698</v>
      </c>
      <c r="Q66" s="117">
        <v>332.36</v>
      </c>
      <c r="R66" s="118">
        <f t="shared" si="2"/>
        <v>52919</v>
      </c>
      <c r="S66" s="117">
        <f>SUM(S65)</f>
        <v>101369.15000000001</v>
      </c>
    </row>
    <row r="67" spans="1:19" ht="15.75" thickTop="1" x14ac:dyDescent="0.25">
      <c r="A67" s="402" t="s">
        <v>96</v>
      </c>
      <c r="B67" s="289"/>
      <c r="C67" s="405" t="s">
        <v>174</v>
      </c>
      <c r="D67" s="283"/>
      <c r="E67" s="412" t="s">
        <v>147</v>
      </c>
      <c r="F67" s="292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1</v>
      </c>
      <c r="O67" s="115">
        <v>0.13</v>
      </c>
      <c r="P67" s="63">
        <v>0</v>
      </c>
      <c r="Q67" s="115">
        <v>0</v>
      </c>
      <c r="R67" s="63">
        <f t="shared" si="2"/>
        <v>1</v>
      </c>
      <c r="S67" s="115">
        <f t="shared" si="2"/>
        <v>0.13</v>
      </c>
    </row>
    <row r="68" spans="1:19" x14ac:dyDescent="0.25">
      <c r="A68" s="402"/>
      <c r="B68" s="289"/>
      <c r="C68" s="405"/>
      <c r="D68" s="283"/>
      <c r="E68" s="405"/>
      <c r="F68" s="292"/>
      <c r="G68" s="114" t="s">
        <v>482</v>
      </c>
      <c r="H68" s="63">
        <v>0</v>
      </c>
      <c r="I68" s="115">
        <v>0</v>
      </c>
      <c r="J68" s="63">
        <v>1</v>
      </c>
      <c r="K68" s="115">
        <v>0.06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1</v>
      </c>
      <c r="S68" s="115">
        <f t="shared" si="2"/>
        <v>0.06</v>
      </c>
    </row>
    <row r="69" spans="1:19" x14ac:dyDescent="0.25">
      <c r="A69" s="402"/>
      <c r="B69" s="289"/>
      <c r="C69" s="405"/>
      <c r="D69" s="283"/>
      <c r="E69" s="405"/>
      <c r="F69" s="292"/>
      <c r="G69" s="114" t="s">
        <v>149</v>
      </c>
      <c r="H69" s="63">
        <v>4</v>
      </c>
      <c r="I69" s="115">
        <v>11.18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4</v>
      </c>
      <c r="S69" s="115">
        <f t="shared" si="2"/>
        <v>11.18</v>
      </c>
    </row>
    <row r="70" spans="1:19" x14ac:dyDescent="0.25">
      <c r="A70" s="402"/>
      <c r="B70" s="289"/>
      <c r="C70" s="405"/>
      <c r="D70" s="283"/>
      <c r="E70" s="405"/>
      <c r="F70" s="292"/>
      <c r="G70" s="114" t="s">
        <v>483</v>
      </c>
      <c r="H70" s="63">
        <v>0</v>
      </c>
      <c r="I70" s="115">
        <v>0</v>
      </c>
      <c r="J70" s="63">
        <v>0</v>
      </c>
      <c r="K70" s="115">
        <v>0</v>
      </c>
      <c r="L70" s="63">
        <v>0</v>
      </c>
      <c r="M70" s="115">
        <v>0</v>
      </c>
      <c r="N70" s="63">
        <v>1</v>
      </c>
      <c r="O70" s="115">
        <v>1.21</v>
      </c>
      <c r="P70" s="63">
        <v>0</v>
      </c>
      <c r="Q70" s="115">
        <v>0</v>
      </c>
      <c r="R70" s="63">
        <f t="shared" si="2"/>
        <v>1</v>
      </c>
      <c r="S70" s="115">
        <f t="shared" si="2"/>
        <v>1.21</v>
      </c>
    </row>
    <row r="71" spans="1:19" x14ac:dyDescent="0.25">
      <c r="A71" s="402"/>
      <c r="B71" s="289"/>
      <c r="C71" s="405"/>
      <c r="D71" s="283"/>
      <c r="E71" s="405"/>
      <c r="F71" s="292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89"/>
      <c r="C72" s="405"/>
      <c r="D72" s="283"/>
      <c r="E72" s="405"/>
      <c r="F72" s="292"/>
      <c r="G72" s="114" t="s">
        <v>148</v>
      </c>
      <c r="H72" s="63">
        <v>92</v>
      </c>
      <c r="I72" s="115">
        <v>33.270000000000003</v>
      </c>
      <c r="J72" s="63">
        <v>41</v>
      </c>
      <c r="K72" s="115">
        <v>44.08</v>
      </c>
      <c r="L72" s="63">
        <v>2</v>
      </c>
      <c r="M72" s="115">
        <v>0.55000000000000004</v>
      </c>
      <c r="N72" s="63">
        <v>15</v>
      </c>
      <c r="O72" s="115">
        <v>26.86</v>
      </c>
      <c r="P72" s="63">
        <v>3</v>
      </c>
      <c r="Q72" s="115">
        <v>0.33</v>
      </c>
      <c r="R72" s="63">
        <f t="shared" si="2"/>
        <v>153</v>
      </c>
      <c r="S72" s="115">
        <f t="shared" si="2"/>
        <v>105.08999999999999</v>
      </c>
    </row>
    <row r="73" spans="1:19" ht="15.75" thickBot="1" x14ac:dyDescent="0.3">
      <c r="A73" s="402"/>
      <c r="B73" s="289"/>
      <c r="C73" s="405"/>
      <c r="D73" s="283"/>
      <c r="E73" s="405"/>
      <c r="F73" s="292"/>
      <c r="G73" s="114" t="s">
        <v>147</v>
      </c>
      <c r="H73" s="63">
        <v>208</v>
      </c>
      <c r="I73" s="115">
        <v>76.73</v>
      </c>
      <c r="J73" s="63">
        <v>121</v>
      </c>
      <c r="K73" s="115">
        <v>28.7</v>
      </c>
      <c r="L73" s="63">
        <v>17</v>
      </c>
      <c r="M73" s="115">
        <v>15.91</v>
      </c>
      <c r="N73" s="63">
        <v>106</v>
      </c>
      <c r="O73" s="115">
        <v>613.97</v>
      </c>
      <c r="P73" s="63">
        <v>14</v>
      </c>
      <c r="Q73" s="115">
        <v>12.65</v>
      </c>
      <c r="R73" s="63">
        <f t="shared" si="2"/>
        <v>466</v>
      </c>
      <c r="S73" s="115">
        <f t="shared" si="2"/>
        <v>747.96</v>
      </c>
    </row>
    <row r="74" spans="1:19" ht="16.5" thickTop="1" thickBot="1" x14ac:dyDescent="0.3">
      <c r="A74" s="402"/>
      <c r="B74" s="289"/>
      <c r="C74" s="405"/>
      <c r="D74" s="283"/>
      <c r="E74" s="407"/>
      <c r="F74" s="292"/>
      <c r="G74" s="82" t="s">
        <v>146</v>
      </c>
      <c r="H74" s="116">
        <v>299</v>
      </c>
      <c r="I74" s="117">
        <v>121.18</v>
      </c>
      <c r="J74" s="116">
        <v>163</v>
      </c>
      <c r="K74" s="117">
        <v>72.84</v>
      </c>
      <c r="L74" s="116">
        <v>18</v>
      </c>
      <c r="M74" s="117">
        <v>16.46</v>
      </c>
      <c r="N74" s="116">
        <v>123</v>
      </c>
      <c r="O74" s="117">
        <v>642.16999999999996</v>
      </c>
      <c r="P74" s="116">
        <v>17</v>
      </c>
      <c r="Q74" s="117">
        <v>12.98</v>
      </c>
      <c r="R74" s="116">
        <f t="shared" si="2"/>
        <v>620</v>
      </c>
      <c r="S74" s="117">
        <f>SUM(S67:S73)</f>
        <v>865.63</v>
      </c>
    </row>
    <row r="75" spans="1:19" ht="16.5" thickTop="1" thickBot="1" x14ac:dyDescent="0.3">
      <c r="A75" s="402"/>
      <c r="B75" s="289"/>
      <c r="C75" s="405"/>
      <c r="D75" s="283"/>
      <c r="E75" s="319"/>
      <c r="F75" s="292"/>
      <c r="G75" s="324" t="s">
        <v>522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89"/>
      <c r="C76" s="405"/>
      <c r="D76" s="283"/>
      <c r="E76" s="319"/>
      <c r="F76" s="292"/>
      <c r="G76" s="324" t="s">
        <v>523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89"/>
      <c r="C77" s="405"/>
      <c r="D77" s="283"/>
      <c r="E77" s="319"/>
      <c r="F77" s="292"/>
      <c r="G77" s="324" t="s">
        <v>539</v>
      </c>
      <c r="H77" s="116">
        <v>332</v>
      </c>
      <c r="I77" s="117">
        <v>60.94</v>
      </c>
      <c r="J77" s="116">
        <v>11</v>
      </c>
      <c r="K77" s="117">
        <v>1.93</v>
      </c>
      <c r="L77" s="116">
        <v>0</v>
      </c>
      <c r="M77" s="117">
        <v>0</v>
      </c>
      <c r="N77" s="116">
        <v>1</v>
      </c>
      <c r="O77" s="117">
        <v>0.01</v>
      </c>
      <c r="P77" s="116">
        <v>0</v>
      </c>
      <c r="Q77" s="117">
        <v>0</v>
      </c>
      <c r="R77" s="116">
        <f t="shared" si="2"/>
        <v>344</v>
      </c>
      <c r="S77" s="117">
        <f t="shared" si="2"/>
        <v>62.879999999999995</v>
      </c>
    </row>
    <row r="78" spans="1:19" ht="16.5" thickTop="1" thickBot="1" x14ac:dyDescent="0.3">
      <c r="A78" s="402"/>
      <c r="B78" s="289"/>
      <c r="C78" s="413"/>
      <c r="D78" s="283"/>
      <c r="E78" s="410" t="s">
        <v>145</v>
      </c>
      <c r="F78" s="410"/>
      <c r="G78" s="410"/>
      <c r="H78" s="119">
        <v>69825</v>
      </c>
      <c r="I78" s="120">
        <v>421777.28</v>
      </c>
      <c r="J78" s="119">
        <v>27626</v>
      </c>
      <c r="K78" s="120">
        <v>205723.44</v>
      </c>
      <c r="L78" s="119">
        <v>2710</v>
      </c>
      <c r="M78" s="120">
        <v>115800.87</v>
      </c>
      <c r="N78" s="119">
        <v>19681</v>
      </c>
      <c r="O78" s="120">
        <v>1173864.17</v>
      </c>
      <c r="P78" s="119">
        <v>3951</v>
      </c>
      <c r="Q78" s="120">
        <v>41971.64</v>
      </c>
      <c r="R78" s="119">
        <f t="shared" si="2"/>
        <v>123793</v>
      </c>
      <c r="S78" s="120">
        <f>+S74+S66+S64+S60+S58+S50+S48+S46+S32+S19+S10+S75+S76+S77</f>
        <v>1959137.4</v>
      </c>
    </row>
    <row r="79" spans="1:19" ht="15" customHeight="1" thickTop="1" x14ac:dyDescent="0.25">
      <c r="A79" s="402"/>
      <c r="B79" s="283"/>
      <c r="C79" s="412" t="s">
        <v>95</v>
      </c>
      <c r="D79" s="283"/>
      <c r="E79" s="404" t="s">
        <v>144</v>
      </c>
      <c r="F79" s="292"/>
      <c r="G79" s="114" t="s">
        <v>22</v>
      </c>
      <c r="H79" s="63">
        <v>0</v>
      </c>
      <c r="I79" s="115">
        <v>0</v>
      </c>
      <c r="J79" s="63">
        <v>0</v>
      </c>
      <c r="K79" s="115">
        <v>0</v>
      </c>
      <c r="L79" s="63">
        <v>119</v>
      </c>
      <c r="M79" s="115">
        <v>6007.34</v>
      </c>
      <c r="N79" s="63">
        <v>154</v>
      </c>
      <c r="O79" s="115">
        <v>4052.34</v>
      </c>
      <c r="P79" s="63">
        <v>1</v>
      </c>
      <c r="Q79" s="115">
        <v>117.2</v>
      </c>
      <c r="R79" s="63">
        <f t="shared" si="2"/>
        <v>274</v>
      </c>
      <c r="S79" s="115">
        <f t="shared" si="2"/>
        <v>10176.880000000001</v>
      </c>
    </row>
    <row r="80" spans="1:19" x14ac:dyDescent="0.25">
      <c r="A80" s="402"/>
      <c r="B80" s="283"/>
      <c r="C80" s="405"/>
      <c r="D80" s="283"/>
      <c r="E80" s="405"/>
      <c r="F80" s="292"/>
      <c r="G80" s="114" t="s">
        <v>143</v>
      </c>
      <c r="H80" s="63">
        <v>8507</v>
      </c>
      <c r="I80" s="115">
        <v>12546.9</v>
      </c>
      <c r="J80" s="63">
        <v>5539</v>
      </c>
      <c r="K80" s="115">
        <v>9100.3700000000008</v>
      </c>
      <c r="L80" s="63">
        <v>208</v>
      </c>
      <c r="M80" s="115">
        <v>1058.6199999999999</v>
      </c>
      <c r="N80" s="63">
        <v>2209</v>
      </c>
      <c r="O80" s="115">
        <v>32596.46</v>
      </c>
      <c r="P80" s="63">
        <v>297</v>
      </c>
      <c r="Q80" s="115">
        <v>1244.94</v>
      </c>
      <c r="R80" s="63">
        <f t="shared" si="2"/>
        <v>16760</v>
      </c>
      <c r="S80" s="115">
        <f t="shared" si="2"/>
        <v>56547.29</v>
      </c>
    </row>
    <row r="81" spans="1:19" x14ac:dyDescent="0.25">
      <c r="A81" s="402"/>
      <c r="B81" s="283"/>
      <c r="C81" s="405"/>
      <c r="D81" s="283"/>
      <c r="E81" s="405"/>
      <c r="F81" s="292"/>
      <c r="G81" s="114" t="s">
        <v>142</v>
      </c>
      <c r="H81" s="63">
        <v>7423</v>
      </c>
      <c r="I81" s="115">
        <v>7900.05</v>
      </c>
      <c r="J81" s="63">
        <v>2637</v>
      </c>
      <c r="K81" s="115">
        <v>5504.71</v>
      </c>
      <c r="L81" s="63">
        <v>0</v>
      </c>
      <c r="M81" s="115">
        <v>0</v>
      </c>
      <c r="N81" s="63">
        <v>24</v>
      </c>
      <c r="O81" s="115">
        <v>202.4</v>
      </c>
      <c r="P81" s="63">
        <v>3</v>
      </c>
      <c r="Q81" s="115">
        <v>13.43</v>
      </c>
      <c r="R81" s="63">
        <f t="shared" si="2"/>
        <v>10087</v>
      </c>
      <c r="S81" s="115">
        <f t="shared" si="2"/>
        <v>13620.59</v>
      </c>
    </row>
    <row r="82" spans="1:19" x14ac:dyDescent="0.25">
      <c r="A82" s="402"/>
      <c r="B82" s="283"/>
      <c r="C82" s="405"/>
      <c r="D82" s="283"/>
      <c r="E82" s="405"/>
      <c r="F82" s="292"/>
      <c r="G82" s="114" t="s">
        <v>141</v>
      </c>
      <c r="H82" s="63">
        <v>227</v>
      </c>
      <c r="I82" s="115">
        <v>129.86000000000001</v>
      </c>
      <c r="J82" s="63">
        <v>37</v>
      </c>
      <c r="K82" s="115">
        <v>54.87</v>
      </c>
      <c r="L82" s="63">
        <v>26</v>
      </c>
      <c r="M82" s="115">
        <v>283.31</v>
      </c>
      <c r="N82" s="63">
        <v>997</v>
      </c>
      <c r="O82" s="115">
        <v>15291.44</v>
      </c>
      <c r="P82" s="63">
        <v>102</v>
      </c>
      <c r="Q82" s="115">
        <v>306.98</v>
      </c>
      <c r="R82" s="63">
        <f t="shared" si="2"/>
        <v>1389</v>
      </c>
      <c r="S82" s="115">
        <f t="shared" si="2"/>
        <v>16066.460000000001</v>
      </c>
    </row>
    <row r="83" spans="1:19" x14ac:dyDescent="0.25">
      <c r="A83" s="402"/>
      <c r="B83" s="283"/>
      <c r="C83" s="405"/>
      <c r="D83" s="283"/>
      <c r="E83" s="405"/>
      <c r="F83" s="292"/>
      <c r="G83" s="114" t="s">
        <v>140</v>
      </c>
      <c r="H83" s="63">
        <v>20224</v>
      </c>
      <c r="I83" s="115">
        <v>15552.04</v>
      </c>
      <c r="J83" s="63">
        <v>9781</v>
      </c>
      <c r="K83" s="115">
        <v>10490.64</v>
      </c>
      <c r="L83" s="63">
        <v>343</v>
      </c>
      <c r="M83" s="115">
        <v>8468.1299999999992</v>
      </c>
      <c r="N83" s="63">
        <v>390</v>
      </c>
      <c r="O83" s="115">
        <v>12119.44</v>
      </c>
      <c r="P83" s="63">
        <v>72</v>
      </c>
      <c r="Q83" s="115">
        <v>44.17</v>
      </c>
      <c r="R83" s="63">
        <f t="shared" si="2"/>
        <v>30810</v>
      </c>
      <c r="S83" s="115">
        <f t="shared" si="2"/>
        <v>46674.42</v>
      </c>
    </row>
    <row r="84" spans="1:19" x14ac:dyDescent="0.25">
      <c r="A84" s="402"/>
      <c r="B84" s="283"/>
      <c r="C84" s="405"/>
      <c r="D84" s="283"/>
      <c r="E84" s="405"/>
      <c r="F84" s="292"/>
      <c r="G84" s="114" t="s">
        <v>139</v>
      </c>
      <c r="H84" s="63">
        <v>1134</v>
      </c>
      <c r="I84" s="115">
        <v>1523.79</v>
      </c>
      <c r="J84" s="63">
        <v>1306</v>
      </c>
      <c r="K84" s="115">
        <v>2082.5700000000002</v>
      </c>
      <c r="L84" s="63">
        <v>55</v>
      </c>
      <c r="M84" s="115">
        <v>441.32</v>
      </c>
      <c r="N84" s="63">
        <v>394</v>
      </c>
      <c r="O84" s="115">
        <v>3703.72</v>
      </c>
      <c r="P84" s="63">
        <v>4</v>
      </c>
      <c r="Q84" s="115">
        <v>9.17</v>
      </c>
      <c r="R84" s="63">
        <f t="shared" si="2"/>
        <v>2893</v>
      </c>
      <c r="S84" s="115">
        <f t="shared" si="2"/>
        <v>7760.57</v>
      </c>
    </row>
    <row r="85" spans="1:19" x14ac:dyDescent="0.25">
      <c r="A85" s="402"/>
      <c r="B85" s="283"/>
      <c r="C85" s="405"/>
      <c r="D85" s="283"/>
      <c r="E85" s="405"/>
      <c r="F85" s="292"/>
      <c r="G85" s="114" t="s">
        <v>138</v>
      </c>
      <c r="H85" s="63">
        <v>2165</v>
      </c>
      <c r="I85" s="115">
        <v>2286.67</v>
      </c>
      <c r="J85" s="63">
        <v>483</v>
      </c>
      <c r="K85" s="115">
        <v>630.71</v>
      </c>
      <c r="L85" s="63">
        <v>96</v>
      </c>
      <c r="M85" s="115">
        <v>848.65</v>
      </c>
      <c r="N85" s="63">
        <v>1080</v>
      </c>
      <c r="O85" s="115">
        <v>20754.22</v>
      </c>
      <c r="P85" s="63">
        <v>99</v>
      </c>
      <c r="Q85" s="115">
        <v>269.45999999999998</v>
      </c>
      <c r="R85" s="63">
        <f t="shared" si="2"/>
        <v>3923</v>
      </c>
      <c r="S85" s="115">
        <f t="shared" si="2"/>
        <v>24789.71</v>
      </c>
    </row>
    <row r="86" spans="1:19" x14ac:dyDescent="0.25">
      <c r="A86" s="402"/>
      <c r="B86" s="283"/>
      <c r="C86" s="405"/>
      <c r="D86" s="283"/>
      <c r="E86" s="405"/>
      <c r="F86" s="292"/>
      <c r="G86" s="114" t="s">
        <v>525</v>
      </c>
      <c r="H86" s="63">
        <v>0</v>
      </c>
      <c r="I86" s="115">
        <v>0</v>
      </c>
      <c r="J86" s="63">
        <v>0</v>
      </c>
      <c r="K86" s="115">
        <v>0</v>
      </c>
      <c r="L86" s="63">
        <v>0</v>
      </c>
      <c r="M86" s="115">
        <v>0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0</v>
      </c>
      <c r="S86" s="115">
        <f t="shared" si="2"/>
        <v>0</v>
      </c>
    </row>
    <row r="87" spans="1:19" x14ac:dyDescent="0.25">
      <c r="A87" s="402"/>
      <c r="B87" s="283"/>
      <c r="C87" s="405"/>
      <c r="D87" s="283"/>
      <c r="E87" s="405"/>
      <c r="F87" s="292"/>
      <c r="G87" s="114" t="s">
        <v>137</v>
      </c>
      <c r="H87" s="63">
        <v>281</v>
      </c>
      <c r="I87" s="115">
        <v>532.84</v>
      </c>
      <c r="J87" s="63">
        <v>144</v>
      </c>
      <c r="K87" s="115">
        <v>802.99</v>
      </c>
      <c r="L87" s="63">
        <v>19</v>
      </c>
      <c r="M87" s="115">
        <v>109.99</v>
      </c>
      <c r="N87" s="63">
        <v>725</v>
      </c>
      <c r="O87" s="115">
        <v>13181.85</v>
      </c>
      <c r="P87" s="63">
        <v>23</v>
      </c>
      <c r="Q87" s="115">
        <v>74.55</v>
      </c>
      <c r="R87" s="63">
        <f t="shared" si="2"/>
        <v>1192</v>
      </c>
      <c r="S87" s="115">
        <f t="shared" si="2"/>
        <v>14702.22</v>
      </c>
    </row>
    <row r="88" spans="1:19" ht="15.75" thickBot="1" x14ac:dyDescent="0.3">
      <c r="A88" s="402"/>
      <c r="B88" s="283"/>
      <c r="C88" s="405"/>
      <c r="D88" s="283"/>
      <c r="E88" s="405"/>
      <c r="F88" s="292"/>
      <c r="G88" s="114" t="s">
        <v>136</v>
      </c>
      <c r="H88" s="63">
        <v>1047</v>
      </c>
      <c r="I88" s="115">
        <v>799.24</v>
      </c>
      <c r="J88" s="63">
        <v>282</v>
      </c>
      <c r="K88" s="115">
        <v>319.04000000000002</v>
      </c>
      <c r="L88" s="63">
        <v>11</v>
      </c>
      <c r="M88" s="115">
        <v>25</v>
      </c>
      <c r="N88" s="63">
        <v>23</v>
      </c>
      <c r="O88" s="115">
        <v>52.49</v>
      </c>
      <c r="P88" s="63">
        <v>174</v>
      </c>
      <c r="Q88" s="115">
        <v>229.74</v>
      </c>
      <c r="R88" s="63">
        <f t="shared" si="2"/>
        <v>1537</v>
      </c>
      <c r="S88" s="115">
        <f t="shared" si="2"/>
        <v>1425.51</v>
      </c>
    </row>
    <row r="89" spans="1:19" ht="15.75" thickTop="1" x14ac:dyDescent="0.25">
      <c r="A89" s="402"/>
      <c r="B89" s="283"/>
      <c r="C89" s="405"/>
      <c r="D89" s="283"/>
      <c r="E89" s="413"/>
      <c r="F89" s="292"/>
      <c r="G89" s="82" t="s">
        <v>135</v>
      </c>
      <c r="H89" s="116">
        <v>29987</v>
      </c>
      <c r="I89" s="117">
        <v>41271.39</v>
      </c>
      <c r="J89" s="116">
        <v>14491</v>
      </c>
      <c r="K89" s="117">
        <v>28985.9</v>
      </c>
      <c r="L89" s="116">
        <v>694</v>
      </c>
      <c r="M89" s="117">
        <v>17242.36</v>
      </c>
      <c r="N89" s="116">
        <v>4191</v>
      </c>
      <c r="O89" s="117">
        <v>101954.36</v>
      </c>
      <c r="P89" s="116">
        <v>633</v>
      </c>
      <c r="Q89" s="117">
        <v>2309.64</v>
      </c>
      <c r="R89" s="116">
        <f t="shared" si="2"/>
        <v>49996</v>
      </c>
      <c r="S89" s="117">
        <f>SUM(S79:S88)</f>
        <v>191763.65000000002</v>
      </c>
    </row>
    <row r="90" spans="1:19" ht="15.75" thickBot="1" x14ac:dyDescent="0.3">
      <c r="A90" s="402"/>
      <c r="B90" s="283"/>
      <c r="C90" s="405"/>
      <c r="D90" s="283"/>
      <c r="E90" s="412" t="s">
        <v>134</v>
      </c>
      <c r="F90" s="292"/>
      <c r="G90" s="114" t="s">
        <v>133</v>
      </c>
      <c r="H90" s="63">
        <v>119</v>
      </c>
      <c r="I90" s="115">
        <v>66.930000000000007</v>
      </c>
      <c r="J90" s="63">
        <v>40</v>
      </c>
      <c r="K90" s="115">
        <v>44.48</v>
      </c>
      <c r="L90" s="63">
        <v>3</v>
      </c>
      <c r="M90" s="115">
        <v>1.17</v>
      </c>
      <c r="N90" s="63">
        <v>13</v>
      </c>
      <c r="O90" s="115">
        <v>172.26</v>
      </c>
      <c r="P90" s="63">
        <v>4</v>
      </c>
      <c r="Q90" s="115">
        <v>12.74</v>
      </c>
      <c r="R90" s="63">
        <f t="shared" ref="R90:S122" si="3">+H90+J90+L90+N90+P90</f>
        <v>179</v>
      </c>
      <c r="S90" s="115">
        <f>+I90+K90+M90+O90+Q90</f>
        <v>297.58</v>
      </c>
    </row>
    <row r="91" spans="1:19" ht="15.75" thickTop="1" x14ac:dyDescent="0.25">
      <c r="A91" s="402"/>
      <c r="B91" s="283"/>
      <c r="C91" s="405"/>
      <c r="D91" s="283"/>
      <c r="E91" s="413"/>
      <c r="F91" s="292"/>
      <c r="G91" s="82" t="s">
        <v>132</v>
      </c>
      <c r="H91" s="116">
        <v>119</v>
      </c>
      <c r="I91" s="117">
        <v>66.930000000000007</v>
      </c>
      <c r="J91" s="116">
        <v>40</v>
      </c>
      <c r="K91" s="117">
        <v>44.48</v>
      </c>
      <c r="L91" s="116">
        <v>3</v>
      </c>
      <c r="M91" s="117">
        <v>1.17</v>
      </c>
      <c r="N91" s="116">
        <v>13</v>
      </c>
      <c r="O91" s="117">
        <v>172.26</v>
      </c>
      <c r="P91" s="116">
        <v>4</v>
      </c>
      <c r="Q91" s="117">
        <v>12.74</v>
      </c>
      <c r="R91" s="116">
        <f t="shared" si="3"/>
        <v>179</v>
      </c>
      <c r="S91" s="117">
        <f>SUM(S90)</f>
        <v>297.58</v>
      </c>
    </row>
    <row r="92" spans="1:19" ht="15" customHeight="1" x14ac:dyDescent="0.25">
      <c r="A92" s="402"/>
      <c r="B92" s="283"/>
      <c r="C92" s="405"/>
      <c r="D92" s="283"/>
      <c r="E92" s="412" t="s">
        <v>131</v>
      </c>
      <c r="F92" s="292"/>
      <c r="G92" s="114" t="s">
        <v>130</v>
      </c>
      <c r="H92" s="63">
        <v>1199</v>
      </c>
      <c r="I92" s="115">
        <v>1170.3499999999999</v>
      </c>
      <c r="J92" s="63">
        <v>589</v>
      </c>
      <c r="K92" s="115">
        <v>1099.48</v>
      </c>
      <c r="L92" s="63">
        <v>148</v>
      </c>
      <c r="M92" s="115">
        <v>1620.99</v>
      </c>
      <c r="N92" s="63">
        <v>534</v>
      </c>
      <c r="O92" s="115">
        <v>9080.27</v>
      </c>
      <c r="P92" s="63">
        <v>10</v>
      </c>
      <c r="Q92" s="115">
        <v>4.45</v>
      </c>
      <c r="R92" s="63">
        <f t="shared" si="3"/>
        <v>2480</v>
      </c>
      <c r="S92" s="115">
        <f t="shared" si="3"/>
        <v>12975.54</v>
      </c>
    </row>
    <row r="93" spans="1:19" ht="15" customHeight="1" x14ac:dyDescent="0.25">
      <c r="A93" s="402"/>
      <c r="B93" s="283"/>
      <c r="C93" s="405"/>
      <c r="D93" s="283"/>
      <c r="E93" s="405"/>
      <c r="F93" s="292"/>
      <c r="G93" s="114" t="s">
        <v>484</v>
      </c>
      <c r="H93" s="63">
        <v>1</v>
      </c>
      <c r="I93" s="115">
        <v>0.66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1</v>
      </c>
      <c r="S93" s="115">
        <f t="shared" si="3"/>
        <v>0.66</v>
      </c>
    </row>
    <row r="94" spans="1:19" x14ac:dyDescent="0.25">
      <c r="A94" s="402"/>
      <c r="B94" s="283"/>
      <c r="C94" s="405"/>
      <c r="D94" s="283"/>
      <c r="E94" s="405"/>
      <c r="F94" s="292"/>
      <c r="G94" s="114" t="s">
        <v>129</v>
      </c>
      <c r="H94" s="63">
        <v>5974</v>
      </c>
      <c r="I94" s="115">
        <v>7112.97</v>
      </c>
      <c r="J94" s="63">
        <v>3864</v>
      </c>
      <c r="K94" s="115">
        <v>13614.14</v>
      </c>
      <c r="L94" s="63">
        <v>347</v>
      </c>
      <c r="M94" s="115">
        <v>2310.1999999999998</v>
      </c>
      <c r="N94" s="63">
        <v>4060</v>
      </c>
      <c r="O94" s="115">
        <v>79368.33</v>
      </c>
      <c r="P94" s="63">
        <v>90</v>
      </c>
      <c r="Q94" s="115">
        <v>395.04</v>
      </c>
      <c r="R94" s="63">
        <f t="shared" si="3"/>
        <v>14335</v>
      </c>
      <c r="S94" s="115">
        <f t="shared" si="3"/>
        <v>102800.68</v>
      </c>
    </row>
    <row r="95" spans="1:19" x14ac:dyDescent="0.25">
      <c r="A95" s="402"/>
      <c r="B95" s="283"/>
      <c r="C95" s="405"/>
      <c r="D95" s="283"/>
      <c r="E95" s="405"/>
      <c r="F95" s="292"/>
      <c r="G95" s="114" t="s">
        <v>485</v>
      </c>
      <c r="H95" s="63">
        <v>1</v>
      </c>
      <c r="I95" s="115">
        <v>0.02</v>
      </c>
      <c r="J95" s="63">
        <v>1</v>
      </c>
      <c r="K95" s="115">
        <v>0.32</v>
      </c>
      <c r="L95" s="63">
        <v>1</v>
      </c>
      <c r="M95" s="115">
        <v>3.84</v>
      </c>
      <c r="N95" s="63">
        <v>1</v>
      </c>
      <c r="O95" s="115">
        <v>0.67</v>
      </c>
      <c r="P95" s="63">
        <v>4</v>
      </c>
      <c r="Q95" s="115">
        <v>2.71</v>
      </c>
      <c r="R95" s="63">
        <f t="shared" si="3"/>
        <v>8</v>
      </c>
      <c r="S95" s="115">
        <f t="shared" si="3"/>
        <v>7.56</v>
      </c>
    </row>
    <row r="96" spans="1:19" x14ac:dyDescent="0.25">
      <c r="A96" s="402"/>
      <c r="B96" s="283"/>
      <c r="C96" s="405"/>
      <c r="D96" s="283"/>
      <c r="E96" s="405"/>
      <c r="F96" s="292"/>
      <c r="G96" s="114" t="s">
        <v>486</v>
      </c>
      <c r="H96" s="63">
        <v>83</v>
      </c>
      <c r="I96" s="115">
        <v>34</v>
      </c>
      <c r="J96" s="63">
        <v>10</v>
      </c>
      <c r="K96" s="115">
        <v>2.12</v>
      </c>
      <c r="L96" s="63">
        <v>0</v>
      </c>
      <c r="M96" s="115">
        <v>0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93</v>
      </c>
      <c r="S96" s="115">
        <f t="shared" si="3"/>
        <v>36.119999999999997</v>
      </c>
    </row>
    <row r="97" spans="1:19" x14ac:dyDescent="0.25">
      <c r="A97" s="402"/>
      <c r="B97" s="283"/>
      <c r="C97" s="405"/>
      <c r="D97" s="283"/>
      <c r="E97" s="405"/>
      <c r="F97" s="292"/>
      <c r="G97" s="114" t="s">
        <v>126</v>
      </c>
      <c r="H97" s="63">
        <v>19573</v>
      </c>
      <c r="I97" s="115">
        <v>21721.81</v>
      </c>
      <c r="J97" s="63">
        <v>11343</v>
      </c>
      <c r="K97" s="115">
        <v>47267.27</v>
      </c>
      <c r="L97" s="63">
        <v>1548</v>
      </c>
      <c r="M97" s="115">
        <v>14319.7</v>
      </c>
      <c r="N97" s="63">
        <v>10893</v>
      </c>
      <c r="O97" s="115">
        <v>332914.24</v>
      </c>
      <c r="P97" s="63">
        <v>1762</v>
      </c>
      <c r="Q97" s="115">
        <v>8018.53</v>
      </c>
      <c r="R97" s="63">
        <f t="shared" si="3"/>
        <v>45119</v>
      </c>
      <c r="S97" s="115">
        <f t="shared" si="3"/>
        <v>424241.55000000005</v>
      </c>
    </row>
    <row r="98" spans="1:19" ht="15.75" thickBot="1" x14ac:dyDescent="0.3">
      <c r="A98" s="402"/>
      <c r="B98" s="283"/>
      <c r="C98" s="405"/>
      <c r="D98" s="283"/>
      <c r="E98" s="405"/>
      <c r="F98" s="292"/>
      <c r="G98" s="114" t="s">
        <v>487</v>
      </c>
      <c r="H98" s="63">
        <v>0</v>
      </c>
      <c r="I98" s="115">
        <v>0</v>
      </c>
      <c r="J98" s="63">
        <v>3</v>
      </c>
      <c r="K98" s="115">
        <v>4.9800000000000004</v>
      </c>
      <c r="L98" s="63">
        <v>0</v>
      </c>
      <c r="M98" s="115">
        <v>0</v>
      </c>
      <c r="N98" s="63">
        <v>1</v>
      </c>
      <c r="O98" s="115">
        <v>3.6</v>
      </c>
      <c r="P98" s="63">
        <v>0</v>
      </c>
      <c r="Q98" s="115">
        <v>0</v>
      </c>
      <c r="R98" s="63">
        <f t="shared" si="3"/>
        <v>4</v>
      </c>
      <c r="S98" s="115">
        <f t="shared" si="3"/>
        <v>8.58</v>
      </c>
    </row>
    <row r="99" spans="1:19" ht="15.75" thickTop="1" x14ac:dyDescent="0.25">
      <c r="A99" s="402"/>
      <c r="B99" s="283"/>
      <c r="C99" s="405"/>
      <c r="D99" s="283"/>
      <c r="E99" s="413"/>
      <c r="F99" s="292"/>
      <c r="G99" s="82" t="s">
        <v>124</v>
      </c>
      <c r="H99" s="116">
        <v>24516</v>
      </c>
      <c r="I99" s="117">
        <v>30039.81</v>
      </c>
      <c r="J99" s="116">
        <v>13579</v>
      </c>
      <c r="K99" s="117">
        <v>61988.31</v>
      </c>
      <c r="L99" s="116">
        <v>1764</v>
      </c>
      <c r="M99" s="117">
        <v>18254.73</v>
      </c>
      <c r="N99" s="116">
        <v>12199</v>
      </c>
      <c r="O99" s="117">
        <v>421367.11</v>
      </c>
      <c r="P99" s="116">
        <v>1791</v>
      </c>
      <c r="Q99" s="117">
        <v>8420.73</v>
      </c>
      <c r="R99" s="116">
        <f t="shared" si="3"/>
        <v>53849</v>
      </c>
      <c r="S99" s="117">
        <f>SUM(S92:S98)</f>
        <v>540070.68999999994</v>
      </c>
    </row>
    <row r="100" spans="1:19" ht="15" customHeight="1" x14ac:dyDescent="0.25">
      <c r="A100" s="402" t="s">
        <v>96</v>
      </c>
      <c r="B100" s="283"/>
      <c r="C100" s="405" t="s">
        <v>95</v>
      </c>
      <c r="D100" s="283"/>
      <c r="E100" s="412" t="s">
        <v>123</v>
      </c>
      <c r="F100" s="292"/>
      <c r="G100" s="114" t="s">
        <v>122</v>
      </c>
      <c r="H100" s="63">
        <v>3087</v>
      </c>
      <c r="I100" s="115">
        <v>2023.37</v>
      </c>
      <c r="J100" s="63">
        <v>828</v>
      </c>
      <c r="K100" s="115">
        <v>164.21</v>
      </c>
      <c r="L100" s="63">
        <v>23</v>
      </c>
      <c r="M100" s="115">
        <v>75.349999999999994</v>
      </c>
      <c r="N100" s="63">
        <v>225</v>
      </c>
      <c r="O100" s="115">
        <v>2299.7199999999998</v>
      </c>
      <c r="P100" s="63">
        <v>4</v>
      </c>
      <c r="Q100" s="115">
        <v>1.33</v>
      </c>
      <c r="R100" s="63">
        <f t="shared" si="3"/>
        <v>4167</v>
      </c>
      <c r="S100" s="115">
        <f t="shared" si="3"/>
        <v>4563.9799999999996</v>
      </c>
    </row>
    <row r="101" spans="1:19" x14ac:dyDescent="0.25">
      <c r="A101" s="402"/>
      <c r="B101" s="283"/>
      <c r="C101" s="405"/>
      <c r="D101" s="283"/>
      <c r="E101" s="405"/>
      <c r="F101" s="292"/>
      <c r="G101" s="114" t="s">
        <v>121</v>
      </c>
      <c r="H101" s="63">
        <v>2</v>
      </c>
      <c r="I101" s="115">
        <v>0.51</v>
      </c>
      <c r="J101" s="63">
        <v>0</v>
      </c>
      <c r="K101" s="115">
        <v>0</v>
      </c>
      <c r="L101" s="63">
        <v>0</v>
      </c>
      <c r="M101" s="115">
        <v>0</v>
      </c>
      <c r="N101" s="63">
        <v>0</v>
      </c>
      <c r="O101" s="115">
        <v>0</v>
      </c>
      <c r="P101" s="63">
        <v>0</v>
      </c>
      <c r="Q101" s="115">
        <v>0</v>
      </c>
      <c r="R101" s="63">
        <f t="shared" si="3"/>
        <v>2</v>
      </c>
      <c r="S101" s="115">
        <f t="shared" si="3"/>
        <v>0.51</v>
      </c>
    </row>
    <row r="102" spans="1:19" x14ac:dyDescent="0.25">
      <c r="A102" s="402"/>
      <c r="B102" s="283"/>
      <c r="C102" s="405"/>
      <c r="D102" s="283"/>
      <c r="E102" s="405"/>
      <c r="F102" s="292"/>
      <c r="G102" s="114" t="s">
        <v>120</v>
      </c>
      <c r="H102" s="63">
        <v>39</v>
      </c>
      <c r="I102" s="115">
        <v>3.46</v>
      </c>
      <c r="J102" s="63">
        <v>13</v>
      </c>
      <c r="K102" s="115">
        <v>9.9700000000000006</v>
      </c>
      <c r="L102" s="63">
        <v>1</v>
      </c>
      <c r="M102" s="115">
        <v>10</v>
      </c>
      <c r="N102" s="63">
        <v>3</v>
      </c>
      <c r="O102" s="115">
        <v>37.409999999999997</v>
      </c>
      <c r="P102" s="63">
        <v>4</v>
      </c>
      <c r="Q102" s="115">
        <v>0.4</v>
      </c>
      <c r="R102" s="63">
        <f t="shared" si="3"/>
        <v>60</v>
      </c>
      <c r="S102" s="115">
        <f t="shared" si="3"/>
        <v>61.239999999999995</v>
      </c>
    </row>
    <row r="103" spans="1:19" x14ac:dyDescent="0.25">
      <c r="A103" s="402"/>
      <c r="B103" s="283"/>
      <c r="C103" s="405"/>
      <c r="D103" s="283"/>
      <c r="E103" s="405"/>
      <c r="F103" s="292"/>
      <c r="G103" s="114" t="s">
        <v>119</v>
      </c>
      <c r="H103" s="63">
        <v>15</v>
      </c>
      <c r="I103" s="115">
        <v>4.25</v>
      </c>
      <c r="J103" s="63">
        <v>20</v>
      </c>
      <c r="K103" s="115">
        <v>1.55</v>
      </c>
      <c r="L103" s="63">
        <v>0</v>
      </c>
      <c r="M103" s="115">
        <v>0</v>
      </c>
      <c r="N103" s="63">
        <v>21</v>
      </c>
      <c r="O103" s="115">
        <v>474.29</v>
      </c>
      <c r="P103" s="63">
        <v>0</v>
      </c>
      <c r="Q103" s="115">
        <v>0</v>
      </c>
      <c r="R103" s="63">
        <f t="shared" si="3"/>
        <v>56</v>
      </c>
      <c r="S103" s="115">
        <f t="shared" si="3"/>
        <v>480.09000000000003</v>
      </c>
    </row>
    <row r="104" spans="1:19" x14ac:dyDescent="0.25">
      <c r="A104" s="402"/>
      <c r="B104" s="283"/>
      <c r="C104" s="405"/>
      <c r="D104" s="283"/>
      <c r="E104" s="405"/>
      <c r="F104" s="292"/>
      <c r="G104" s="114" t="s">
        <v>498</v>
      </c>
      <c r="H104" s="63">
        <v>1</v>
      </c>
      <c r="I104" s="115">
        <v>0.15</v>
      </c>
      <c r="J104" s="63">
        <v>2</v>
      </c>
      <c r="K104" s="115">
        <v>1.72</v>
      </c>
      <c r="L104" s="63">
        <v>1</v>
      </c>
      <c r="M104" s="115">
        <v>15.08</v>
      </c>
      <c r="N104" s="63">
        <v>1</v>
      </c>
      <c r="O104" s="115">
        <v>11.68</v>
      </c>
      <c r="P104" s="63">
        <v>0</v>
      </c>
      <c r="Q104" s="115">
        <v>0</v>
      </c>
      <c r="R104" s="63">
        <f t="shared" si="3"/>
        <v>5</v>
      </c>
      <c r="S104" s="115">
        <f t="shared" si="3"/>
        <v>28.63</v>
      </c>
    </row>
    <row r="105" spans="1:19" x14ac:dyDescent="0.25">
      <c r="A105" s="402"/>
      <c r="B105" s="283"/>
      <c r="C105" s="405"/>
      <c r="D105" s="283"/>
      <c r="E105" s="405"/>
      <c r="F105" s="292"/>
      <c r="G105" s="114" t="s">
        <v>118</v>
      </c>
      <c r="H105" s="63">
        <v>13590</v>
      </c>
      <c r="I105" s="115">
        <v>1851.7</v>
      </c>
      <c r="J105" s="63">
        <v>5499</v>
      </c>
      <c r="K105" s="115">
        <v>762.6</v>
      </c>
      <c r="L105" s="63">
        <v>66</v>
      </c>
      <c r="M105" s="115">
        <v>468.89</v>
      </c>
      <c r="N105" s="63">
        <v>38</v>
      </c>
      <c r="O105" s="115">
        <v>161.88</v>
      </c>
      <c r="P105" s="63">
        <v>23</v>
      </c>
      <c r="Q105" s="115">
        <v>3.29</v>
      </c>
      <c r="R105" s="63">
        <f t="shared" si="3"/>
        <v>19216</v>
      </c>
      <c r="S105" s="115">
        <f t="shared" si="3"/>
        <v>3248.36</v>
      </c>
    </row>
    <row r="106" spans="1:19" x14ac:dyDescent="0.25">
      <c r="A106" s="402"/>
      <c r="B106" s="283"/>
      <c r="C106" s="405"/>
      <c r="D106" s="283"/>
      <c r="E106" s="405"/>
      <c r="F106" s="292"/>
      <c r="G106" s="114" t="s">
        <v>117</v>
      </c>
      <c r="H106" s="63">
        <v>26</v>
      </c>
      <c r="I106" s="115">
        <v>4.58</v>
      </c>
      <c r="J106" s="63">
        <v>22</v>
      </c>
      <c r="K106" s="115">
        <v>2.87</v>
      </c>
      <c r="L106" s="63">
        <v>11</v>
      </c>
      <c r="M106" s="115">
        <v>59.57</v>
      </c>
      <c r="N106" s="63">
        <v>48</v>
      </c>
      <c r="O106" s="115">
        <v>386.12</v>
      </c>
      <c r="P106" s="63">
        <v>13</v>
      </c>
      <c r="Q106" s="115">
        <v>19.920000000000002</v>
      </c>
      <c r="R106" s="63">
        <f t="shared" si="3"/>
        <v>120</v>
      </c>
      <c r="S106" s="115">
        <f t="shared" si="3"/>
        <v>473.06</v>
      </c>
    </row>
    <row r="107" spans="1:19" x14ac:dyDescent="0.25">
      <c r="A107" s="402"/>
      <c r="B107" s="283"/>
      <c r="C107" s="405"/>
      <c r="D107" s="283"/>
      <c r="E107" s="405"/>
      <c r="F107" s="292"/>
      <c r="G107" s="114" t="s">
        <v>116</v>
      </c>
      <c r="H107" s="63">
        <v>7</v>
      </c>
      <c r="I107" s="115">
        <v>0.39</v>
      </c>
      <c r="J107" s="63">
        <v>0</v>
      </c>
      <c r="K107" s="115">
        <v>0</v>
      </c>
      <c r="L107" s="63">
        <v>2</v>
      </c>
      <c r="M107" s="115">
        <v>4.79</v>
      </c>
      <c r="N107" s="63">
        <v>2</v>
      </c>
      <c r="O107" s="115">
        <v>3.56</v>
      </c>
      <c r="P107" s="63">
        <v>1</v>
      </c>
      <c r="Q107" s="115">
        <v>0.22</v>
      </c>
      <c r="R107" s="63">
        <f t="shared" si="3"/>
        <v>12</v>
      </c>
      <c r="S107" s="115">
        <f t="shared" si="3"/>
        <v>8.9600000000000009</v>
      </c>
    </row>
    <row r="108" spans="1:19" x14ac:dyDescent="0.25">
      <c r="A108" s="402"/>
      <c r="B108" s="283"/>
      <c r="C108" s="405"/>
      <c r="D108" s="283"/>
      <c r="E108" s="405"/>
      <c r="F108" s="292"/>
      <c r="G108" s="114" t="s">
        <v>115</v>
      </c>
      <c r="H108" s="63">
        <v>79</v>
      </c>
      <c r="I108" s="115">
        <v>11.29</v>
      </c>
      <c r="J108" s="63">
        <v>76</v>
      </c>
      <c r="K108" s="115">
        <v>36.729999999999997</v>
      </c>
      <c r="L108" s="63">
        <v>0</v>
      </c>
      <c r="M108" s="115">
        <v>0</v>
      </c>
      <c r="N108" s="63">
        <v>3</v>
      </c>
      <c r="O108" s="115">
        <v>70.489999999999995</v>
      </c>
      <c r="P108" s="63">
        <v>1</v>
      </c>
      <c r="Q108" s="115">
        <v>0.81</v>
      </c>
      <c r="R108" s="63">
        <f t="shared" si="3"/>
        <v>159</v>
      </c>
      <c r="S108" s="115">
        <f t="shared" si="3"/>
        <v>119.32</v>
      </c>
    </row>
    <row r="109" spans="1:19" x14ac:dyDescent="0.25">
      <c r="A109" s="402"/>
      <c r="B109" s="283"/>
      <c r="C109" s="405"/>
      <c r="D109" s="283"/>
      <c r="E109" s="405"/>
      <c r="F109" s="292"/>
      <c r="G109" s="114" t="s">
        <v>114</v>
      </c>
      <c r="H109" s="63">
        <v>144</v>
      </c>
      <c r="I109" s="115">
        <v>23.55</v>
      </c>
      <c r="J109" s="63">
        <v>76</v>
      </c>
      <c r="K109" s="115">
        <v>2.5099999999999998</v>
      </c>
      <c r="L109" s="63">
        <v>5</v>
      </c>
      <c r="M109" s="115">
        <v>11.74</v>
      </c>
      <c r="N109" s="63">
        <v>27</v>
      </c>
      <c r="O109" s="115">
        <v>349.73</v>
      </c>
      <c r="P109" s="63">
        <v>1</v>
      </c>
      <c r="Q109" s="115">
        <v>7.0000000000000007E-2</v>
      </c>
      <c r="R109" s="63">
        <f t="shared" si="3"/>
        <v>253</v>
      </c>
      <c r="S109" s="115">
        <f t="shared" si="3"/>
        <v>387.6</v>
      </c>
    </row>
    <row r="110" spans="1:19" x14ac:dyDescent="0.25">
      <c r="A110" s="402"/>
      <c r="B110" s="283"/>
      <c r="C110" s="405"/>
      <c r="D110" s="283"/>
      <c r="E110" s="405"/>
      <c r="F110" s="292"/>
      <c r="G110" s="114" t="s">
        <v>113</v>
      </c>
      <c r="H110" s="63">
        <v>4</v>
      </c>
      <c r="I110" s="115">
        <v>0.18</v>
      </c>
      <c r="J110" s="63">
        <v>4</v>
      </c>
      <c r="K110" s="115">
        <v>0.33</v>
      </c>
      <c r="L110" s="63">
        <v>7</v>
      </c>
      <c r="M110" s="115">
        <v>68.83</v>
      </c>
      <c r="N110" s="63">
        <v>2</v>
      </c>
      <c r="O110" s="115">
        <v>96.15</v>
      </c>
      <c r="P110" s="63">
        <v>0</v>
      </c>
      <c r="Q110" s="115">
        <v>0</v>
      </c>
      <c r="R110" s="63">
        <f t="shared" si="3"/>
        <v>17</v>
      </c>
      <c r="S110" s="115">
        <f t="shared" si="3"/>
        <v>165.49</v>
      </c>
    </row>
    <row r="111" spans="1:19" x14ac:dyDescent="0.25">
      <c r="A111" s="402"/>
      <c r="B111" s="283"/>
      <c r="C111" s="405"/>
      <c r="D111" s="283"/>
      <c r="E111" s="405"/>
      <c r="F111" s="292"/>
      <c r="G111" s="114" t="s">
        <v>112</v>
      </c>
      <c r="H111" s="63">
        <v>2</v>
      </c>
      <c r="I111" s="115">
        <v>0.3</v>
      </c>
      <c r="J111" s="63">
        <v>0</v>
      </c>
      <c r="K111" s="115">
        <v>0</v>
      </c>
      <c r="L111" s="63">
        <v>0</v>
      </c>
      <c r="M111" s="115">
        <v>0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2</v>
      </c>
      <c r="S111" s="115">
        <f t="shared" si="3"/>
        <v>0.3</v>
      </c>
    </row>
    <row r="112" spans="1:19" x14ac:dyDescent="0.25">
      <c r="A112" s="402"/>
      <c r="B112" s="283"/>
      <c r="C112" s="405"/>
      <c r="D112" s="283"/>
      <c r="E112" s="405"/>
      <c r="F112" s="292"/>
      <c r="G112" s="114" t="s">
        <v>111</v>
      </c>
      <c r="H112" s="63">
        <v>11</v>
      </c>
      <c r="I112" s="115">
        <v>1.73</v>
      </c>
      <c r="J112" s="63">
        <v>4</v>
      </c>
      <c r="K112" s="115">
        <v>1.1000000000000001</v>
      </c>
      <c r="L112" s="63">
        <v>4</v>
      </c>
      <c r="M112" s="115">
        <v>13.27</v>
      </c>
      <c r="N112" s="63">
        <v>4</v>
      </c>
      <c r="O112" s="115">
        <v>12.09</v>
      </c>
      <c r="P112" s="63">
        <v>1</v>
      </c>
      <c r="Q112" s="115">
        <v>7.0000000000000007E-2</v>
      </c>
      <c r="R112" s="63">
        <f t="shared" si="3"/>
        <v>24</v>
      </c>
      <c r="S112" s="115">
        <f t="shared" si="3"/>
        <v>28.26</v>
      </c>
    </row>
    <row r="113" spans="1:19" x14ac:dyDescent="0.25">
      <c r="A113" s="402"/>
      <c r="B113" s="283"/>
      <c r="C113" s="405"/>
      <c r="D113" s="283"/>
      <c r="E113" s="405"/>
      <c r="F113" s="292"/>
      <c r="G113" s="114" t="s">
        <v>110</v>
      </c>
      <c r="H113" s="63">
        <v>118</v>
      </c>
      <c r="I113" s="115">
        <v>15.34</v>
      </c>
      <c r="J113" s="63">
        <v>50</v>
      </c>
      <c r="K113" s="115">
        <v>5.19</v>
      </c>
      <c r="L113" s="63">
        <v>8</v>
      </c>
      <c r="M113" s="115">
        <v>67.819999999999993</v>
      </c>
      <c r="N113" s="63">
        <v>14</v>
      </c>
      <c r="O113" s="115">
        <v>210.58</v>
      </c>
      <c r="P113" s="63">
        <v>3</v>
      </c>
      <c r="Q113" s="115">
        <v>1.6</v>
      </c>
      <c r="R113" s="63">
        <f t="shared" si="3"/>
        <v>193</v>
      </c>
      <c r="S113" s="115">
        <f t="shared" si="3"/>
        <v>300.53000000000003</v>
      </c>
    </row>
    <row r="114" spans="1:19" x14ac:dyDescent="0.25">
      <c r="A114" s="402"/>
      <c r="B114" s="283"/>
      <c r="C114" s="405"/>
      <c r="D114" s="283"/>
      <c r="E114" s="405"/>
      <c r="F114" s="292"/>
      <c r="G114" s="114" t="s">
        <v>526</v>
      </c>
      <c r="H114" s="63">
        <v>4</v>
      </c>
      <c r="I114" s="115">
        <v>0.78</v>
      </c>
      <c r="J114" s="63">
        <v>0</v>
      </c>
      <c r="K114" s="115">
        <v>0</v>
      </c>
      <c r="L114" s="63">
        <v>1</v>
      </c>
      <c r="M114" s="115">
        <v>10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5</v>
      </c>
      <c r="S114" s="115">
        <f t="shared" si="3"/>
        <v>10.78</v>
      </c>
    </row>
    <row r="115" spans="1:19" x14ac:dyDescent="0.25">
      <c r="A115" s="402"/>
      <c r="B115" s="283"/>
      <c r="C115" s="405"/>
      <c r="D115" s="283"/>
      <c r="E115" s="405"/>
      <c r="F115" s="292"/>
      <c r="G115" s="114" t="s">
        <v>109</v>
      </c>
      <c r="H115" s="63">
        <v>91</v>
      </c>
      <c r="I115" s="115">
        <v>28.91</v>
      </c>
      <c r="J115" s="63">
        <v>61</v>
      </c>
      <c r="K115" s="115">
        <v>20.91</v>
      </c>
      <c r="L115" s="63">
        <v>15</v>
      </c>
      <c r="M115" s="115">
        <v>23.61</v>
      </c>
      <c r="N115" s="63">
        <v>50</v>
      </c>
      <c r="O115" s="115">
        <v>156.72999999999999</v>
      </c>
      <c r="P115" s="63">
        <v>3</v>
      </c>
      <c r="Q115" s="115">
        <v>2.2799999999999998</v>
      </c>
      <c r="R115" s="63">
        <f t="shared" si="3"/>
        <v>220</v>
      </c>
      <c r="S115" s="115">
        <f t="shared" si="3"/>
        <v>232.44</v>
      </c>
    </row>
    <row r="116" spans="1:19" x14ac:dyDescent="0.25">
      <c r="A116" s="402"/>
      <c r="B116" s="283"/>
      <c r="C116" s="405"/>
      <c r="D116" s="283"/>
      <c r="E116" s="405"/>
      <c r="F116" s="292"/>
      <c r="G116" s="114" t="s">
        <v>108</v>
      </c>
      <c r="H116" s="63">
        <v>140</v>
      </c>
      <c r="I116" s="115">
        <v>35.729999999999997</v>
      </c>
      <c r="J116" s="63">
        <v>40</v>
      </c>
      <c r="K116" s="115">
        <v>3.71</v>
      </c>
      <c r="L116" s="63">
        <v>8</v>
      </c>
      <c r="M116" s="115">
        <v>34.96</v>
      </c>
      <c r="N116" s="63">
        <v>163</v>
      </c>
      <c r="O116" s="115">
        <v>1490.78</v>
      </c>
      <c r="P116" s="63">
        <v>9</v>
      </c>
      <c r="Q116" s="115">
        <v>26.06</v>
      </c>
      <c r="R116" s="63">
        <f t="shared" si="3"/>
        <v>360</v>
      </c>
      <c r="S116" s="115">
        <f t="shared" si="3"/>
        <v>1591.24</v>
      </c>
    </row>
    <row r="117" spans="1:19" x14ac:dyDescent="0.25">
      <c r="A117" s="402"/>
      <c r="B117" s="283"/>
      <c r="C117" s="405"/>
      <c r="D117" s="283"/>
      <c r="E117" s="405"/>
      <c r="F117" s="292"/>
      <c r="G117" s="114" t="s">
        <v>107</v>
      </c>
      <c r="H117" s="63">
        <v>12</v>
      </c>
      <c r="I117" s="115">
        <v>2.67</v>
      </c>
      <c r="J117" s="63">
        <v>1</v>
      </c>
      <c r="K117" s="115">
        <v>0.4</v>
      </c>
      <c r="L117" s="63">
        <v>0</v>
      </c>
      <c r="M117" s="115">
        <v>0</v>
      </c>
      <c r="N117" s="63">
        <v>10</v>
      </c>
      <c r="O117" s="115">
        <v>41.63</v>
      </c>
      <c r="P117" s="63">
        <v>2</v>
      </c>
      <c r="Q117" s="115">
        <v>0.17</v>
      </c>
      <c r="R117" s="63">
        <f t="shared" si="3"/>
        <v>25</v>
      </c>
      <c r="S117" s="115">
        <f t="shared" si="3"/>
        <v>44.870000000000005</v>
      </c>
    </row>
    <row r="118" spans="1:19" x14ac:dyDescent="0.25">
      <c r="A118" s="402"/>
      <c r="B118" s="283"/>
      <c r="C118" s="405"/>
      <c r="D118" s="283"/>
      <c r="E118" s="405"/>
      <c r="F118" s="292"/>
      <c r="G118" s="114" t="s">
        <v>106</v>
      </c>
      <c r="H118" s="63">
        <v>83</v>
      </c>
      <c r="I118" s="115">
        <v>40.619999999999997</v>
      </c>
      <c r="J118" s="63">
        <v>53</v>
      </c>
      <c r="K118" s="115">
        <v>25.89</v>
      </c>
      <c r="L118" s="63">
        <v>4</v>
      </c>
      <c r="M118" s="115">
        <v>2.52</v>
      </c>
      <c r="N118" s="63">
        <v>9</v>
      </c>
      <c r="O118" s="115">
        <v>27.63</v>
      </c>
      <c r="P118" s="63">
        <v>5</v>
      </c>
      <c r="Q118" s="115">
        <v>1.26</v>
      </c>
      <c r="R118" s="63">
        <f t="shared" si="3"/>
        <v>154</v>
      </c>
      <c r="S118" s="115">
        <f t="shared" si="3"/>
        <v>97.919999999999987</v>
      </c>
    </row>
    <row r="119" spans="1:19" x14ac:dyDescent="0.25">
      <c r="A119" s="402"/>
      <c r="B119" s="283"/>
      <c r="C119" s="405"/>
      <c r="D119" s="283"/>
      <c r="E119" s="405"/>
      <c r="F119" s="292"/>
      <c r="G119" s="114" t="s">
        <v>105</v>
      </c>
      <c r="H119" s="63">
        <v>3</v>
      </c>
      <c r="I119" s="115">
        <v>0.28999999999999998</v>
      </c>
      <c r="J119" s="63">
        <v>0</v>
      </c>
      <c r="K119" s="115">
        <v>0</v>
      </c>
      <c r="L119" s="63">
        <v>1</v>
      </c>
      <c r="M119" s="115">
        <v>4.68</v>
      </c>
      <c r="N119" s="63">
        <v>0</v>
      </c>
      <c r="O119" s="115">
        <v>0</v>
      </c>
      <c r="P119" s="63">
        <v>0</v>
      </c>
      <c r="Q119" s="115">
        <v>0</v>
      </c>
      <c r="R119" s="63">
        <f t="shared" si="3"/>
        <v>4</v>
      </c>
      <c r="S119" s="115">
        <f t="shared" si="3"/>
        <v>4.97</v>
      </c>
    </row>
    <row r="120" spans="1:19" x14ac:dyDescent="0.25">
      <c r="A120" s="402"/>
      <c r="B120" s="283"/>
      <c r="C120" s="405"/>
      <c r="D120" s="283"/>
      <c r="E120" s="405"/>
      <c r="F120" s="292"/>
      <c r="G120" s="114" t="s">
        <v>104</v>
      </c>
      <c r="H120" s="63">
        <v>161</v>
      </c>
      <c r="I120" s="115">
        <v>49.72</v>
      </c>
      <c r="J120" s="63">
        <v>10</v>
      </c>
      <c r="K120" s="115">
        <v>3.02</v>
      </c>
      <c r="L120" s="63">
        <v>1</v>
      </c>
      <c r="M120" s="115">
        <v>0.24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172</v>
      </c>
      <c r="S120" s="115">
        <f t="shared" si="3"/>
        <v>52.980000000000004</v>
      </c>
    </row>
    <row r="121" spans="1:19" x14ac:dyDescent="0.25">
      <c r="A121" s="402"/>
      <c r="B121" s="283"/>
      <c r="C121" s="405"/>
      <c r="D121" s="283"/>
      <c r="E121" s="405"/>
      <c r="F121" s="292"/>
      <c r="G121" s="114" t="s">
        <v>103</v>
      </c>
      <c r="H121" s="63">
        <v>277</v>
      </c>
      <c r="I121" s="115">
        <v>111.28</v>
      </c>
      <c r="J121" s="63">
        <v>200</v>
      </c>
      <c r="K121" s="115">
        <v>306.48</v>
      </c>
      <c r="L121" s="63">
        <v>2</v>
      </c>
      <c r="M121" s="115">
        <v>3.39</v>
      </c>
      <c r="N121" s="63">
        <v>35</v>
      </c>
      <c r="O121" s="115">
        <v>563.27</v>
      </c>
      <c r="P121" s="63">
        <v>0</v>
      </c>
      <c r="Q121" s="115">
        <v>0</v>
      </c>
      <c r="R121" s="63">
        <f t="shared" si="3"/>
        <v>514</v>
      </c>
      <c r="S121" s="115">
        <f t="shared" si="3"/>
        <v>984.42</v>
      </c>
    </row>
    <row r="122" spans="1:19" x14ac:dyDescent="0.25">
      <c r="A122" s="402"/>
      <c r="B122" s="283"/>
      <c r="C122" s="405"/>
      <c r="D122" s="283"/>
      <c r="E122" s="405"/>
      <c r="F122" s="292"/>
      <c r="G122" s="114" t="s">
        <v>102</v>
      </c>
      <c r="H122" s="63">
        <v>4</v>
      </c>
      <c r="I122" s="115">
        <v>0.31</v>
      </c>
      <c r="J122" s="63">
        <v>3</v>
      </c>
      <c r="K122" s="115">
        <v>0.71</v>
      </c>
      <c r="L122" s="63">
        <v>0</v>
      </c>
      <c r="M122" s="115">
        <v>0</v>
      </c>
      <c r="N122" s="63">
        <v>1</v>
      </c>
      <c r="O122" s="115">
        <v>3</v>
      </c>
      <c r="P122" s="63">
        <v>3</v>
      </c>
      <c r="Q122" s="115">
        <v>0.22</v>
      </c>
      <c r="R122" s="63">
        <f t="shared" si="3"/>
        <v>11</v>
      </c>
      <c r="S122" s="115">
        <f t="shared" si="3"/>
        <v>4.2399999999999993</v>
      </c>
    </row>
    <row r="123" spans="1:19" x14ac:dyDescent="0.25">
      <c r="A123" s="402"/>
      <c r="B123" s="283"/>
      <c r="C123" s="405"/>
      <c r="D123" s="283"/>
      <c r="E123" s="405"/>
      <c r="F123" s="292"/>
      <c r="G123" s="114" t="s">
        <v>101</v>
      </c>
      <c r="H123" s="63">
        <v>26</v>
      </c>
      <c r="I123" s="115">
        <v>4.63</v>
      </c>
      <c r="J123" s="63">
        <v>13</v>
      </c>
      <c r="K123" s="115">
        <v>2.21</v>
      </c>
      <c r="L123" s="63">
        <v>21</v>
      </c>
      <c r="M123" s="115">
        <v>152.76</v>
      </c>
      <c r="N123" s="63">
        <v>27</v>
      </c>
      <c r="O123" s="115">
        <v>148.22999999999999</v>
      </c>
      <c r="P123" s="63">
        <v>3</v>
      </c>
      <c r="Q123" s="115">
        <v>5.71</v>
      </c>
      <c r="R123" s="63">
        <f t="shared" ref="R123:S154" si="4">+H123+J123+L123+N123+P123</f>
        <v>90</v>
      </c>
      <c r="S123" s="115">
        <f t="shared" si="4"/>
        <v>313.53999999999996</v>
      </c>
    </row>
    <row r="124" spans="1:19" x14ac:dyDescent="0.25">
      <c r="A124" s="402"/>
      <c r="B124" s="283"/>
      <c r="C124" s="405"/>
      <c r="D124" s="283"/>
      <c r="E124" s="405"/>
      <c r="F124" s="292"/>
      <c r="G124" s="114" t="s">
        <v>100</v>
      </c>
      <c r="H124" s="63">
        <v>1</v>
      </c>
      <c r="I124" s="115">
        <v>0.12</v>
      </c>
      <c r="J124" s="63">
        <v>0</v>
      </c>
      <c r="K124" s="115">
        <v>0</v>
      </c>
      <c r="L124" s="63">
        <v>0</v>
      </c>
      <c r="M124" s="115">
        <v>0</v>
      </c>
      <c r="N124" s="63">
        <v>2</v>
      </c>
      <c r="O124" s="115">
        <v>5.22</v>
      </c>
      <c r="P124" s="63">
        <v>0</v>
      </c>
      <c r="Q124" s="115">
        <v>0</v>
      </c>
      <c r="R124" s="63">
        <f t="shared" si="4"/>
        <v>3</v>
      </c>
      <c r="S124" s="115">
        <f t="shared" si="4"/>
        <v>5.34</v>
      </c>
    </row>
    <row r="125" spans="1:19" x14ac:dyDescent="0.25">
      <c r="A125" s="402"/>
      <c r="B125" s="283"/>
      <c r="C125" s="405"/>
      <c r="D125" s="283"/>
      <c r="E125" s="405"/>
      <c r="F125" s="292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3"/>
      <c r="C126" s="405"/>
      <c r="D126" s="283"/>
      <c r="E126" s="405"/>
      <c r="F126" s="292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1</v>
      </c>
      <c r="M126" s="115">
        <v>3.23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1</v>
      </c>
      <c r="S126" s="115">
        <f t="shared" si="4"/>
        <v>3.23</v>
      </c>
    </row>
    <row r="127" spans="1:19" x14ac:dyDescent="0.25">
      <c r="A127" s="402"/>
      <c r="B127" s="283"/>
      <c r="C127" s="405"/>
      <c r="D127" s="283"/>
      <c r="E127" s="405"/>
      <c r="F127" s="292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3"/>
      <c r="C128" s="405"/>
      <c r="D128" s="283"/>
      <c r="E128" s="405"/>
      <c r="F128" s="292"/>
      <c r="G128" s="114" t="s">
        <v>20</v>
      </c>
      <c r="H128" s="63">
        <v>49</v>
      </c>
      <c r="I128" s="115">
        <v>4.43</v>
      </c>
      <c r="J128" s="63">
        <v>12</v>
      </c>
      <c r="K128" s="115">
        <v>1.1299999999999999</v>
      </c>
      <c r="L128" s="63">
        <v>25</v>
      </c>
      <c r="M128" s="115">
        <v>643.15</v>
      </c>
      <c r="N128" s="63">
        <v>58</v>
      </c>
      <c r="O128" s="115">
        <v>1338.74</v>
      </c>
      <c r="P128" s="63">
        <v>12</v>
      </c>
      <c r="Q128" s="115">
        <v>12.54</v>
      </c>
      <c r="R128" s="63">
        <f t="shared" si="4"/>
        <v>156</v>
      </c>
      <c r="S128" s="115">
        <f t="shared" si="4"/>
        <v>1999.9899999999998</v>
      </c>
    </row>
    <row r="129" spans="1:19" ht="15.75" thickBot="1" x14ac:dyDescent="0.3">
      <c r="A129" s="402"/>
      <c r="B129" s="283"/>
      <c r="C129" s="405"/>
      <c r="D129" s="283"/>
      <c r="E129" s="405"/>
      <c r="F129" s="292"/>
      <c r="G129" s="114" t="s">
        <v>98</v>
      </c>
      <c r="H129" s="63">
        <v>36297</v>
      </c>
      <c r="I129" s="115">
        <v>7292.28</v>
      </c>
      <c r="J129" s="63">
        <v>12900</v>
      </c>
      <c r="K129" s="115">
        <v>2596.88</v>
      </c>
      <c r="L129" s="63">
        <v>466</v>
      </c>
      <c r="M129" s="115">
        <v>188.11</v>
      </c>
      <c r="N129" s="63">
        <v>1654</v>
      </c>
      <c r="O129" s="115">
        <v>972.41</v>
      </c>
      <c r="P129" s="63">
        <v>993</v>
      </c>
      <c r="Q129" s="115">
        <v>561.04999999999995</v>
      </c>
      <c r="R129" s="63">
        <f t="shared" si="4"/>
        <v>52310</v>
      </c>
      <c r="S129" s="115">
        <f t="shared" si="4"/>
        <v>11610.73</v>
      </c>
    </row>
    <row r="130" spans="1:19" ht="15.75" thickTop="1" x14ac:dyDescent="0.25">
      <c r="A130" s="402"/>
      <c r="B130" s="283"/>
      <c r="C130" s="413"/>
      <c r="D130" s="283"/>
      <c r="E130" s="413"/>
      <c r="F130" s="292"/>
      <c r="G130" s="82" t="s">
        <v>97</v>
      </c>
      <c r="H130" s="116">
        <v>41959</v>
      </c>
      <c r="I130" s="117">
        <v>11512.57</v>
      </c>
      <c r="J130" s="116">
        <v>14667</v>
      </c>
      <c r="K130" s="117">
        <v>3950.12</v>
      </c>
      <c r="L130" s="116">
        <v>563</v>
      </c>
      <c r="M130" s="117">
        <v>1861.99</v>
      </c>
      <c r="N130" s="116">
        <v>2138</v>
      </c>
      <c r="O130" s="117">
        <v>8861.34</v>
      </c>
      <c r="P130" s="116">
        <v>1026</v>
      </c>
      <c r="Q130" s="117">
        <v>637</v>
      </c>
      <c r="R130" s="116">
        <f t="shared" si="4"/>
        <v>60353</v>
      </c>
      <c r="S130" s="117">
        <f>SUM(S100:S129)</f>
        <v>26823.019999999997</v>
      </c>
    </row>
    <row r="131" spans="1:19" ht="15" customHeight="1" x14ac:dyDescent="0.25">
      <c r="A131" s="402" t="s">
        <v>96</v>
      </c>
      <c r="B131" s="283"/>
      <c r="C131" s="412" t="s">
        <v>95</v>
      </c>
      <c r="D131" s="283"/>
      <c r="E131" s="412" t="s">
        <v>94</v>
      </c>
      <c r="F131" s="292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0</v>
      </c>
      <c r="M131" s="115">
        <v>0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0</v>
      </c>
      <c r="S131" s="115">
        <f t="shared" si="4"/>
        <v>0</v>
      </c>
    </row>
    <row r="132" spans="1:19" ht="15" customHeight="1" x14ac:dyDescent="0.25">
      <c r="A132" s="402"/>
      <c r="B132" s="283"/>
      <c r="C132" s="405"/>
      <c r="D132" s="283"/>
      <c r="E132" s="405"/>
      <c r="F132" s="292"/>
      <c r="G132" s="114" t="s">
        <v>493</v>
      </c>
      <c r="H132" s="63">
        <v>17</v>
      </c>
      <c r="I132" s="115">
        <v>22.92</v>
      </c>
      <c r="J132" s="63">
        <v>36</v>
      </c>
      <c r="K132" s="115">
        <v>139.99</v>
      </c>
      <c r="L132" s="63">
        <v>8</v>
      </c>
      <c r="M132" s="115">
        <v>72.05</v>
      </c>
      <c r="N132" s="63">
        <v>28</v>
      </c>
      <c r="O132" s="115">
        <v>388.41</v>
      </c>
      <c r="P132" s="63">
        <v>3</v>
      </c>
      <c r="Q132" s="115">
        <v>4.2300000000000004</v>
      </c>
      <c r="R132" s="63">
        <f t="shared" si="4"/>
        <v>92</v>
      </c>
      <c r="S132" s="115">
        <f t="shared" si="4"/>
        <v>627.60000000000014</v>
      </c>
    </row>
    <row r="133" spans="1:19" ht="15" customHeight="1" x14ac:dyDescent="0.25">
      <c r="A133" s="402"/>
      <c r="B133" s="283"/>
      <c r="C133" s="405"/>
      <c r="D133" s="283"/>
      <c r="E133" s="405"/>
      <c r="F133" s="292"/>
      <c r="G133" s="114" t="s">
        <v>93</v>
      </c>
      <c r="H133" s="63">
        <v>44</v>
      </c>
      <c r="I133" s="115">
        <v>2.85</v>
      </c>
      <c r="J133" s="63">
        <v>29</v>
      </c>
      <c r="K133" s="115">
        <v>16.96</v>
      </c>
      <c r="L133" s="63">
        <v>13</v>
      </c>
      <c r="M133" s="115">
        <v>140.41999999999999</v>
      </c>
      <c r="N133" s="63">
        <v>431</v>
      </c>
      <c r="O133" s="115">
        <v>5263.16</v>
      </c>
      <c r="P133" s="63">
        <v>14</v>
      </c>
      <c r="Q133" s="115">
        <v>10.07</v>
      </c>
      <c r="R133" s="63">
        <f t="shared" si="4"/>
        <v>531</v>
      </c>
      <c r="S133" s="115">
        <f t="shared" si="4"/>
        <v>5433.4599999999991</v>
      </c>
    </row>
    <row r="134" spans="1:19" ht="15" customHeight="1" x14ac:dyDescent="0.25">
      <c r="A134" s="402"/>
      <c r="B134" s="283"/>
      <c r="C134" s="405"/>
      <c r="D134" s="283"/>
      <c r="E134" s="405"/>
      <c r="F134" s="292"/>
      <c r="G134" s="114" t="s">
        <v>128</v>
      </c>
      <c r="H134" s="63">
        <v>9</v>
      </c>
      <c r="I134" s="115">
        <v>12.46</v>
      </c>
      <c r="J134" s="63">
        <v>17</v>
      </c>
      <c r="K134" s="115">
        <v>80.900000000000006</v>
      </c>
      <c r="L134" s="63">
        <v>1</v>
      </c>
      <c r="M134" s="115">
        <v>1.84</v>
      </c>
      <c r="N134" s="63">
        <v>29</v>
      </c>
      <c r="O134" s="115">
        <v>313.14999999999998</v>
      </c>
      <c r="P134" s="63">
        <v>6</v>
      </c>
      <c r="Q134" s="115">
        <v>4.26</v>
      </c>
      <c r="R134" s="63">
        <f t="shared" si="4"/>
        <v>62</v>
      </c>
      <c r="S134" s="115">
        <f t="shared" si="4"/>
        <v>412.61</v>
      </c>
    </row>
    <row r="135" spans="1:19" x14ac:dyDescent="0.25">
      <c r="A135" s="402"/>
      <c r="B135" s="283"/>
      <c r="C135" s="405"/>
      <c r="D135" s="283"/>
      <c r="E135" s="405"/>
      <c r="F135" s="292"/>
      <c r="G135" s="114" t="s">
        <v>92</v>
      </c>
      <c r="H135" s="63">
        <v>139</v>
      </c>
      <c r="I135" s="115">
        <v>7.65</v>
      </c>
      <c r="J135" s="63">
        <v>178</v>
      </c>
      <c r="K135" s="115">
        <v>27.12</v>
      </c>
      <c r="L135" s="63">
        <v>4</v>
      </c>
      <c r="M135" s="115">
        <v>8.0500000000000007</v>
      </c>
      <c r="N135" s="63">
        <v>168</v>
      </c>
      <c r="O135" s="115">
        <v>1603.25</v>
      </c>
      <c r="P135" s="63">
        <v>47</v>
      </c>
      <c r="Q135" s="115">
        <v>13.07</v>
      </c>
      <c r="R135" s="63">
        <f t="shared" si="4"/>
        <v>536</v>
      </c>
      <c r="S135" s="115">
        <f t="shared" si="4"/>
        <v>1659.1399999999999</v>
      </c>
    </row>
    <row r="136" spans="1:19" x14ac:dyDescent="0.25">
      <c r="A136" s="402"/>
      <c r="B136" s="283"/>
      <c r="C136" s="405"/>
      <c r="D136" s="283"/>
      <c r="E136" s="405"/>
      <c r="F136" s="292"/>
      <c r="G136" s="114" t="s">
        <v>91</v>
      </c>
      <c r="H136" s="63">
        <v>2872</v>
      </c>
      <c r="I136" s="115">
        <v>781.31</v>
      </c>
      <c r="J136" s="63">
        <v>2180</v>
      </c>
      <c r="K136" s="115">
        <v>3203.07</v>
      </c>
      <c r="L136" s="63">
        <v>12</v>
      </c>
      <c r="M136" s="115">
        <v>48.89</v>
      </c>
      <c r="N136" s="63">
        <v>126</v>
      </c>
      <c r="O136" s="115">
        <v>876.58</v>
      </c>
      <c r="P136" s="63">
        <v>5</v>
      </c>
      <c r="Q136" s="115">
        <v>1.98</v>
      </c>
      <c r="R136" s="63">
        <f t="shared" si="4"/>
        <v>5195</v>
      </c>
      <c r="S136" s="115">
        <f t="shared" si="4"/>
        <v>4911.83</v>
      </c>
    </row>
    <row r="137" spans="1:19" x14ac:dyDescent="0.25">
      <c r="A137" s="402"/>
      <c r="B137" s="283"/>
      <c r="C137" s="405"/>
      <c r="D137" s="283"/>
      <c r="E137" s="405"/>
      <c r="F137" s="292"/>
      <c r="G137" s="114" t="s">
        <v>90</v>
      </c>
      <c r="H137" s="63">
        <v>204</v>
      </c>
      <c r="I137" s="115">
        <v>51.09</v>
      </c>
      <c r="J137" s="63">
        <v>381</v>
      </c>
      <c r="K137" s="115">
        <v>74.45</v>
      </c>
      <c r="L137" s="63">
        <v>10</v>
      </c>
      <c r="M137" s="115">
        <v>74.87</v>
      </c>
      <c r="N137" s="63">
        <v>276</v>
      </c>
      <c r="O137" s="115">
        <v>2505.09</v>
      </c>
      <c r="P137" s="63">
        <v>12</v>
      </c>
      <c r="Q137" s="115">
        <v>7.03</v>
      </c>
      <c r="R137" s="63">
        <f t="shared" si="4"/>
        <v>883</v>
      </c>
      <c r="S137" s="115">
        <f t="shared" si="4"/>
        <v>2712.53</v>
      </c>
    </row>
    <row r="138" spans="1:19" x14ac:dyDescent="0.25">
      <c r="A138" s="402"/>
      <c r="B138" s="283"/>
      <c r="C138" s="405"/>
      <c r="D138" s="283"/>
      <c r="E138" s="405"/>
      <c r="F138" s="292"/>
      <c r="G138" s="114" t="s">
        <v>127</v>
      </c>
      <c r="H138" s="63">
        <v>53</v>
      </c>
      <c r="I138" s="115">
        <v>71.52</v>
      </c>
      <c r="J138" s="63">
        <v>58</v>
      </c>
      <c r="K138" s="115">
        <v>198.34</v>
      </c>
      <c r="L138" s="63">
        <v>28</v>
      </c>
      <c r="M138" s="115">
        <v>295.64</v>
      </c>
      <c r="N138" s="63">
        <v>74</v>
      </c>
      <c r="O138" s="115">
        <v>667.9</v>
      </c>
      <c r="P138" s="63">
        <v>7</v>
      </c>
      <c r="Q138" s="115">
        <v>22.61</v>
      </c>
      <c r="R138" s="63">
        <f t="shared" si="4"/>
        <v>220</v>
      </c>
      <c r="S138" s="115">
        <f t="shared" si="4"/>
        <v>1256.01</v>
      </c>
    </row>
    <row r="139" spans="1:19" x14ac:dyDescent="0.25">
      <c r="A139" s="402"/>
      <c r="B139" s="283"/>
      <c r="C139" s="405"/>
      <c r="D139" s="283"/>
      <c r="E139" s="405"/>
      <c r="F139" s="292"/>
      <c r="G139" s="114" t="s">
        <v>89</v>
      </c>
      <c r="H139" s="63">
        <v>53</v>
      </c>
      <c r="I139" s="115">
        <v>30.59</v>
      </c>
      <c r="J139" s="63">
        <v>101</v>
      </c>
      <c r="K139" s="115">
        <v>379.57</v>
      </c>
      <c r="L139" s="63">
        <v>29</v>
      </c>
      <c r="M139" s="115">
        <v>147.04</v>
      </c>
      <c r="N139" s="63">
        <v>600</v>
      </c>
      <c r="O139" s="115">
        <v>5882.99</v>
      </c>
      <c r="P139" s="63">
        <v>49</v>
      </c>
      <c r="Q139" s="115">
        <v>186.48</v>
      </c>
      <c r="R139" s="63">
        <f t="shared" si="4"/>
        <v>832</v>
      </c>
      <c r="S139" s="115">
        <f t="shared" si="4"/>
        <v>6626.6699999999992</v>
      </c>
    </row>
    <row r="140" spans="1:19" x14ac:dyDescent="0.25">
      <c r="A140" s="402"/>
      <c r="B140" s="283"/>
      <c r="C140" s="405"/>
      <c r="D140" s="283"/>
      <c r="E140" s="405"/>
      <c r="F140" s="292"/>
      <c r="G140" s="114" t="s">
        <v>88</v>
      </c>
      <c r="H140" s="63">
        <v>1101</v>
      </c>
      <c r="I140" s="115">
        <v>914.28</v>
      </c>
      <c r="J140" s="63">
        <v>282</v>
      </c>
      <c r="K140" s="115">
        <v>91.13</v>
      </c>
      <c r="L140" s="63">
        <v>5</v>
      </c>
      <c r="M140" s="115">
        <v>2.86</v>
      </c>
      <c r="N140" s="63">
        <v>41</v>
      </c>
      <c r="O140" s="115">
        <v>400.9</v>
      </c>
      <c r="P140" s="63">
        <v>31</v>
      </c>
      <c r="Q140" s="115">
        <v>24.16</v>
      </c>
      <c r="R140" s="63">
        <f t="shared" si="4"/>
        <v>1460</v>
      </c>
      <c r="S140" s="115">
        <f t="shared" si="4"/>
        <v>1433.3300000000002</v>
      </c>
    </row>
    <row r="141" spans="1:19" x14ac:dyDescent="0.25">
      <c r="A141" s="402"/>
      <c r="B141" s="283"/>
      <c r="C141" s="405"/>
      <c r="D141" s="283"/>
      <c r="E141" s="405"/>
      <c r="F141" s="292"/>
      <c r="G141" s="114" t="s">
        <v>125</v>
      </c>
      <c r="H141" s="63">
        <v>42</v>
      </c>
      <c r="I141" s="115">
        <v>56.58</v>
      </c>
      <c r="J141" s="63">
        <v>64</v>
      </c>
      <c r="K141" s="115">
        <v>278.88</v>
      </c>
      <c r="L141" s="63">
        <v>2</v>
      </c>
      <c r="M141" s="115">
        <v>2.13</v>
      </c>
      <c r="N141" s="63">
        <v>46</v>
      </c>
      <c r="O141" s="115">
        <v>701.79</v>
      </c>
      <c r="P141" s="63">
        <v>0</v>
      </c>
      <c r="Q141" s="115">
        <v>0</v>
      </c>
      <c r="R141" s="63">
        <f t="shared" si="4"/>
        <v>154</v>
      </c>
      <c r="S141" s="115">
        <f t="shared" si="4"/>
        <v>1039.3799999999999</v>
      </c>
    </row>
    <row r="142" spans="1:19" ht="15.75" thickBot="1" x14ac:dyDescent="0.3">
      <c r="A142" s="402"/>
      <c r="B142" s="283"/>
      <c r="C142" s="405"/>
      <c r="D142" s="283"/>
      <c r="E142" s="405"/>
      <c r="F142" s="292"/>
      <c r="G142" s="114" t="s">
        <v>87</v>
      </c>
      <c r="H142" s="63">
        <v>138</v>
      </c>
      <c r="I142" s="115">
        <v>74.86</v>
      </c>
      <c r="J142" s="63">
        <v>171</v>
      </c>
      <c r="K142" s="115">
        <v>74.56</v>
      </c>
      <c r="L142" s="63">
        <v>16</v>
      </c>
      <c r="M142" s="115">
        <v>21.25</v>
      </c>
      <c r="N142" s="63">
        <v>28</v>
      </c>
      <c r="O142" s="115">
        <v>141.07</v>
      </c>
      <c r="P142" s="63">
        <v>3</v>
      </c>
      <c r="Q142" s="115">
        <v>5.46</v>
      </c>
      <c r="R142" s="63">
        <f t="shared" si="4"/>
        <v>356</v>
      </c>
      <c r="S142" s="115">
        <f t="shared" si="4"/>
        <v>317.2</v>
      </c>
    </row>
    <row r="143" spans="1:19" ht="15.75" thickTop="1" x14ac:dyDescent="0.25">
      <c r="A143" s="402"/>
      <c r="B143" s="283"/>
      <c r="C143" s="405"/>
      <c r="D143" s="283"/>
      <c r="E143" s="413"/>
      <c r="F143" s="292"/>
      <c r="G143" s="82" t="s">
        <v>86</v>
      </c>
      <c r="H143" s="116">
        <v>4463</v>
      </c>
      <c r="I143" s="117">
        <v>2026.1100000000001</v>
      </c>
      <c r="J143" s="116">
        <v>3167</v>
      </c>
      <c r="K143" s="117">
        <v>4564.97</v>
      </c>
      <c r="L143" s="116">
        <v>118</v>
      </c>
      <c r="M143" s="117">
        <v>815.04</v>
      </c>
      <c r="N143" s="116">
        <v>1705</v>
      </c>
      <c r="O143" s="117">
        <v>18744.29</v>
      </c>
      <c r="P143" s="116">
        <v>165</v>
      </c>
      <c r="Q143" s="117">
        <v>279.34999999999997</v>
      </c>
      <c r="R143" s="116">
        <f t="shared" si="4"/>
        <v>9618</v>
      </c>
      <c r="S143" s="117">
        <f>SUM(S131:S142)</f>
        <v>26429.760000000002</v>
      </c>
    </row>
    <row r="144" spans="1:19" ht="15" customHeight="1" x14ac:dyDescent="0.25">
      <c r="A144" s="402"/>
      <c r="B144" s="283"/>
      <c r="C144" s="405"/>
      <c r="D144" s="283"/>
      <c r="E144" s="412" t="s">
        <v>85</v>
      </c>
      <c r="F144" s="292"/>
      <c r="G144" s="114" t="s">
        <v>84</v>
      </c>
      <c r="H144" s="63">
        <v>4</v>
      </c>
      <c r="I144" s="115">
        <v>0.2</v>
      </c>
      <c r="J144" s="63">
        <v>0</v>
      </c>
      <c r="K144" s="115">
        <v>0</v>
      </c>
      <c r="L144" s="63">
        <v>10</v>
      </c>
      <c r="M144" s="115">
        <v>341.2</v>
      </c>
      <c r="N144" s="63">
        <v>2</v>
      </c>
      <c r="O144" s="115">
        <v>0.24</v>
      </c>
      <c r="P144" s="63">
        <v>3</v>
      </c>
      <c r="Q144" s="115">
        <v>1.65</v>
      </c>
      <c r="R144" s="63">
        <f t="shared" si="4"/>
        <v>19</v>
      </c>
      <c r="S144" s="115">
        <f t="shared" si="4"/>
        <v>343.28999999999996</v>
      </c>
    </row>
    <row r="145" spans="1:19" x14ac:dyDescent="0.25">
      <c r="A145" s="402"/>
      <c r="B145" s="283"/>
      <c r="C145" s="405"/>
      <c r="D145" s="283"/>
      <c r="E145" s="405"/>
      <c r="F145" s="292"/>
      <c r="G145" s="114" t="s">
        <v>83</v>
      </c>
      <c r="H145" s="63">
        <v>3</v>
      </c>
      <c r="I145" s="115">
        <v>2.33</v>
      </c>
      <c r="J145" s="63">
        <v>0</v>
      </c>
      <c r="K145" s="115">
        <v>0</v>
      </c>
      <c r="L145" s="63">
        <v>3</v>
      </c>
      <c r="M145" s="115">
        <v>101.11</v>
      </c>
      <c r="N145" s="63">
        <v>28</v>
      </c>
      <c r="O145" s="115">
        <v>1124.32</v>
      </c>
      <c r="P145" s="63">
        <v>0</v>
      </c>
      <c r="Q145" s="115">
        <v>0</v>
      </c>
      <c r="R145" s="63">
        <f t="shared" si="4"/>
        <v>34</v>
      </c>
      <c r="S145" s="115">
        <f t="shared" si="4"/>
        <v>1227.76</v>
      </c>
    </row>
    <row r="146" spans="1:19" x14ac:dyDescent="0.25">
      <c r="A146" s="402"/>
      <c r="B146" s="283"/>
      <c r="C146" s="405"/>
      <c r="D146" s="283"/>
      <c r="E146" s="405"/>
      <c r="F146" s="292"/>
      <c r="G146" s="114" t="s">
        <v>82</v>
      </c>
      <c r="H146" s="63">
        <v>36</v>
      </c>
      <c r="I146" s="115">
        <v>15.12</v>
      </c>
      <c r="J146" s="63">
        <v>54</v>
      </c>
      <c r="K146" s="115">
        <v>44.48</v>
      </c>
      <c r="L146" s="63">
        <v>8</v>
      </c>
      <c r="M146" s="115">
        <v>84.22</v>
      </c>
      <c r="N146" s="63">
        <v>308</v>
      </c>
      <c r="O146" s="115">
        <v>5595.63</v>
      </c>
      <c r="P146" s="63">
        <v>1</v>
      </c>
      <c r="Q146" s="115">
        <v>0.97</v>
      </c>
      <c r="R146" s="63">
        <f t="shared" si="4"/>
        <v>407</v>
      </c>
      <c r="S146" s="115">
        <f t="shared" si="4"/>
        <v>5740.42</v>
      </c>
    </row>
    <row r="147" spans="1:19" x14ac:dyDescent="0.25">
      <c r="A147" s="402"/>
      <c r="B147" s="283"/>
      <c r="C147" s="405"/>
      <c r="D147" s="283"/>
      <c r="E147" s="405"/>
      <c r="F147" s="292"/>
      <c r="G147" s="114" t="s">
        <v>81</v>
      </c>
      <c r="H147" s="63">
        <v>0</v>
      </c>
      <c r="I147" s="115">
        <v>0</v>
      </c>
      <c r="J147" s="63">
        <v>0</v>
      </c>
      <c r="K147" s="115">
        <v>0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0</v>
      </c>
      <c r="S147" s="115">
        <f t="shared" si="4"/>
        <v>0</v>
      </c>
    </row>
    <row r="148" spans="1:19" x14ac:dyDescent="0.25">
      <c r="A148" s="402"/>
      <c r="B148" s="283"/>
      <c r="C148" s="405"/>
      <c r="D148" s="283"/>
      <c r="E148" s="405"/>
      <c r="F148" s="292"/>
      <c r="G148" s="114" t="s">
        <v>80</v>
      </c>
      <c r="H148" s="63">
        <v>2</v>
      </c>
      <c r="I148" s="115">
        <v>0.21</v>
      </c>
      <c r="J148" s="63">
        <v>0</v>
      </c>
      <c r="K148" s="115">
        <v>0</v>
      </c>
      <c r="L148" s="63">
        <v>0</v>
      </c>
      <c r="M148" s="115">
        <v>0</v>
      </c>
      <c r="N148" s="63">
        <v>3</v>
      </c>
      <c r="O148" s="115">
        <v>68.03</v>
      </c>
      <c r="P148" s="63">
        <v>0</v>
      </c>
      <c r="Q148" s="115">
        <v>0</v>
      </c>
      <c r="R148" s="63">
        <f t="shared" si="4"/>
        <v>5</v>
      </c>
      <c r="S148" s="115">
        <f t="shared" si="4"/>
        <v>68.239999999999995</v>
      </c>
    </row>
    <row r="149" spans="1:19" ht="15.75" thickBot="1" x14ac:dyDescent="0.3">
      <c r="A149" s="402"/>
      <c r="B149" s="283"/>
      <c r="C149" s="405"/>
      <c r="D149" s="283"/>
      <c r="E149" s="405"/>
      <c r="F149" s="292"/>
      <c r="G149" s="114" t="s">
        <v>79</v>
      </c>
      <c r="H149" s="63">
        <v>17</v>
      </c>
      <c r="I149" s="115">
        <v>4.13</v>
      </c>
      <c r="J149" s="63">
        <v>9</v>
      </c>
      <c r="K149" s="115">
        <v>3.08</v>
      </c>
      <c r="L149" s="63">
        <v>1</v>
      </c>
      <c r="M149" s="115">
        <v>0.79</v>
      </c>
      <c r="N149" s="63">
        <v>38</v>
      </c>
      <c r="O149" s="115">
        <v>338.33</v>
      </c>
      <c r="P149" s="63">
        <v>3</v>
      </c>
      <c r="Q149" s="115">
        <v>2.84</v>
      </c>
      <c r="R149" s="63">
        <f t="shared" si="4"/>
        <v>68</v>
      </c>
      <c r="S149" s="115">
        <f t="shared" si="4"/>
        <v>349.16999999999996</v>
      </c>
    </row>
    <row r="150" spans="1:19" ht="15.75" thickTop="1" x14ac:dyDescent="0.25">
      <c r="A150" s="402"/>
      <c r="B150" s="283"/>
      <c r="C150" s="405"/>
      <c r="D150" s="283"/>
      <c r="E150" s="413"/>
      <c r="F150" s="292"/>
      <c r="G150" s="82" t="s">
        <v>78</v>
      </c>
      <c r="H150" s="116">
        <v>61</v>
      </c>
      <c r="I150" s="117">
        <v>21.99</v>
      </c>
      <c r="J150" s="116">
        <v>63</v>
      </c>
      <c r="K150" s="117">
        <v>47.56</v>
      </c>
      <c r="L150" s="116">
        <v>21</v>
      </c>
      <c r="M150" s="117">
        <v>527.32000000000005</v>
      </c>
      <c r="N150" s="116">
        <v>360</v>
      </c>
      <c r="O150" s="117">
        <v>7126.55</v>
      </c>
      <c r="P150" s="116">
        <v>7</v>
      </c>
      <c r="Q150" s="117">
        <v>5.46</v>
      </c>
      <c r="R150" s="116">
        <f t="shared" si="4"/>
        <v>512</v>
      </c>
      <c r="S150" s="117">
        <f>SUM(S144:S149)</f>
        <v>7728.88</v>
      </c>
    </row>
    <row r="151" spans="1:19" ht="15.75" thickBot="1" x14ac:dyDescent="0.3">
      <c r="A151" s="402"/>
      <c r="B151" s="283"/>
      <c r="C151" s="405"/>
      <c r="D151" s="283"/>
      <c r="E151" s="412" t="s">
        <v>77</v>
      </c>
      <c r="F151" s="292"/>
      <c r="G151" s="114" t="s">
        <v>76</v>
      </c>
      <c r="H151" s="63">
        <v>20164</v>
      </c>
      <c r="I151" s="115">
        <v>29179.7</v>
      </c>
      <c r="J151" s="63">
        <v>6891</v>
      </c>
      <c r="K151" s="115">
        <v>9844.9699999999993</v>
      </c>
      <c r="L151" s="63">
        <v>421</v>
      </c>
      <c r="M151" s="115">
        <v>2529</v>
      </c>
      <c r="N151" s="63">
        <v>2246</v>
      </c>
      <c r="O151" s="115">
        <v>20562</v>
      </c>
      <c r="P151" s="63">
        <v>468</v>
      </c>
      <c r="Q151" s="115">
        <v>580.33000000000004</v>
      </c>
      <c r="R151" s="63">
        <f t="shared" si="4"/>
        <v>30190</v>
      </c>
      <c r="S151" s="115">
        <f>+I151+K151+M151+O151+Q151</f>
        <v>62696</v>
      </c>
    </row>
    <row r="152" spans="1:19" ht="15.75" thickTop="1" x14ac:dyDescent="0.25">
      <c r="A152" s="402"/>
      <c r="B152" s="283"/>
      <c r="C152" s="405"/>
      <c r="D152" s="283"/>
      <c r="E152" s="405"/>
      <c r="F152" s="292"/>
      <c r="G152" s="82" t="s">
        <v>508</v>
      </c>
      <c r="H152" s="116">
        <v>20164</v>
      </c>
      <c r="I152" s="117">
        <v>29179.7</v>
      </c>
      <c r="J152" s="116">
        <v>6891</v>
      </c>
      <c r="K152" s="117">
        <v>9844.9699999999993</v>
      </c>
      <c r="L152" s="116">
        <v>421</v>
      </c>
      <c r="M152" s="117">
        <v>2529</v>
      </c>
      <c r="N152" s="116">
        <v>2246</v>
      </c>
      <c r="O152" s="117">
        <v>20562</v>
      </c>
      <c r="P152" s="116">
        <v>468</v>
      </c>
      <c r="Q152" s="117">
        <v>580.33000000000004</v>
      </c>
      <c r="R152" s="116">
        <f t="shared" si="4"/>
        <v>30190</v>
      </c>
      <c r="S152" s="117">
        <f>SUM(S151)</f>
        <v>62696</v>
      </c>
    </row>
    <row r="153" spans="1:19" x14ac:dyDescent="0.25">
      <c r="A153" s="402"/>
      <c r="B153" s="283"/>
      <c r="C153" s="405"/>
      <c r="D153" s="283"/>
      <c r="E153" s="412" t="s">
        <v>74</v>
      </c>
      <c r="F153" s="292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3"/>
      <c r="C154" s="405"/>
      <c r="D154" s="283"/>
      <c r="E154" s="405"/>
      <c r="F154" s="292"/>
      <c r="G154" s="114" t="s">
        <v>72</v>
      </c>
      <c r="H154" s="63">
        <v>1</v>
      </c>
      <c r="I154" s="115">
        <v>7.0000000000000007E-2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1</v>
      </c>
      <c r="S154" s="115">
        <f>+I154+K154+M154+O154+Q154</f>
        <v>7.0000000000000007E-2</v>
      </c>
    </row>
    <row r="155" spans="1:19" x14ac:dyDescent="0.25">
      <c r="A155" s="402"/>
      <c r="B155" s="283"/>
      <c r="C155" s="405"/>
      <c r="D155" s="283"/>
      <c r="E155" s="405"/>
      <c r="F155" s="292"/>
      <c r="G155" s="114" t="s">
        <v>71</v>
      </c>
      <c r="H155" s="63">
        <v>79</v>
      </c>
      <c r="I155" s="115">
        <v>88</v>
      </c>
      <c r="J155" s="63">
        <v>52</v>
      </c>
      <c r="K155" s="115">
        <v>42.43</v>
      </c>
      <c r="L155" s="63">
        <v>8</v>
      </c>
      <c r="M155" s="115">
        <v>12.85</v>
      </c>
      <c r="N155" s="63">
        <v>88</v>
      </c>
      <c r="O155" s="115">
        <v>205.96</v>
      </c>
      <c r="P155" s="63">
        <v>7</v>
      </c>
      <c r="Q155" s="115">
        <v>6.01</v>
      </c>
      <c r="R155" s="63">
        <f t="shared" ref="R155:S186" si="5">+H155+J155+L155+N155+P155</f>
        <v>234</v>
      </c>
      <c r="S155" s="115">
        <f>+I155+K155+M155+O155+Q155</f>
        <v>355.25</v>
      </c>
    </row>
    <row r="156" spans="1:19" ht="15.75" thickBot="1" x14ac:dyDescent="0.3">
      <c r="A156" s="402"/>
      <c r="B156" s="283"/>
      <c r="C156" s="405"/>
      <c r="D156" s="283"/>
      <c r="E156" s="405"/>
      <c r="F156" s="292"/>
      <c r="G156" s="114" t="s">
        <v>70</v>
      </c>
      <c r="H156" s="63">
        <v>1</v>
      </c>
      <c r="I156" s="115">
        <v>0.06</v>
      </c>
      <c r="J156" s="63">
        <v>1</v>
      </c>
      <c r="K156" s="115">
        <v>0.04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2</v>
      </c>
      <c r="S156" s="115">
        <f>+I156+K156+M156+O156+Q156</f>
        <v>0.1</v>
      </c>
    </row>
    <row r="157" spans="1:19" ht="16.5" thickTop="1" thickBot="1" x14ac:dyDescent="0.3">
      <c r="A157" s="402"/>
      <c r="B157" s="283"/>
      <c r="C157" s="405"/>
      <c r="D157" s="283"/>
      <c r="E157" s="407"/>
      <c r="F157" s="292"/>
      <c r="G157" s="82" t="s">
        <v>69</v>
      </c>
      <c r="H157" s="116">
        <v>81</v>
      </c>
      <c r="I157" s="117">
        <v>88.13</v>
      </c>
      <c r="J157" s="116">
        <v>53</v>
      </c>
      <c r="K157" s="117">
        <v>42.47</v>
      </c>
      <c r="L157" s="116">
        <v>8</v>
      </c>
      <c r="M157" s="117">
        <v>12.85</v>
      </c>
      <c r="N157" s="116">
        <v>88</v>
      </c>
      <c r="O157" s="117">
        <v>205.96</v>
      </c>
      <c r="P157" s="116">
        <v>7</v>
      </c>
      <c r="Q157" s="117">
        <v>6.01</v>
      </c>
      <c r="R157" s="116">
        <f t="shared" si="5"/>
        <v>237</v>
      </c>
      <c r="S157" s="117">
        <f>SUM(S153:S156)</f>
        <v>355.42</v>
      </c>
    </row>
    <row r="158" spans="1:19" ht="15" customHeight="1" thickTop="1" thickBot="1" x14ac:dyDescent="0.3">
      <c r="A158" s="402"/>
      <c r="B158" s="283"/>
      <c r="C158" s="406"/>
      <c r="D158" s="283"/>
      <c r="E158" s="408" t="s">
        <v>68</v>
      </c>
      <c r="F158" s="408"/>
      <c r="G158" s="408"/>
      <c r="H158" s="118">
        <v>59518</v>
      </c>
      <c r="I158" s="117">
        <v>114206.63</v>
      </c>
      <c r="J158" s="118">
        <v>25056</v>
      </c>
      <c r="K158" s="117">
        <v>109468.78</v>
      </c>
      <c r="L158" s="118">
        <v>2308</v>
      </c>
      <c r="M158" s="117">
        <v>41244.46</v>
      </c>
      <c r="N158" s="118">
        <v>14680</v>
      </c>
      <c r="O158" s="117">
        <v>578993.87</v>
      </c>
      <c r="P158" s="118">
        <v>2690</v>
      </c>
      <c r="Q158" s="117">
        <v>12251.26</v>
      </c>
      <c r="R158" s="118">
        <f t="shared" si="5"/>
        <v>104252</v>
      </c>
      <c r="S158" s="117">
        <f>+S157+S152+S150+S143+S130+S99+S91+S89</f>
        <v>856164.99999999988</v>
      </c>
    </row>
    <row r="159" spans="1:19" ht="15" customHeight="1" thickTop="1" thickBot="1" x14ac:dyDescent="0.3">
      <c r="A159" s="403"/>
      <c r="B159" s="283"/>
      <c r="C159" s="409" t="s">
        <v>67</v>
      </c>
      <c r="D159" s="409"/>
      <c r="E159" s="409"/>
      <c r="F159" s="409"/>
      <c r="G159" s="409"/>
      <c r="H159" s="119">
        <v>71336</v>
      </c>
      <c r="I159" s="120">
        <v>535983.91</v>
      </c>
      <c r="J159" s="119">
        <v>28610</v>
      </c>
      <c r="K159" s="120">
        <v>315192.21999999997</v>
      </c>
      <c r="L159" s="119">
        <v>3025</v>
      </c>
      <c r="M159" s="120">
        <v>157045.32999999999</v>
      </c>
      <c r="N159" s="119">
        <v>21177</v>
      </c>
      <c r="O159" s="120">
        <v>1752858.04</v>
      </c>
      <c r="P159" s="119">
        <v>4050</v>
      </c>
      <c r="Q159" s="120">
        <v>54222.9</v>
      </c>
      <c r="R159" s="119">
        <f t="shared" si="5"/>
        <v>128198</v>
      </c>
      <c r="S159" s="120">
        <f>+S158+S78</f>
        <v>2815302.4</v>
      </c>
    </row>
    <row r="160" spans="1:19" ht="15" customHeight="1" thickTop="1" x14ac:dyDescent="0.25">
      <c r="A160" s="401" t="s">
        <v>51</v>
      </c>
      <c r="B160" s="283"/>
      <c r="C160" s="404" t="s">
        <v>50</v>
      </c>
      <c r="D160" s="283"/>
      <c r="E160" s="404" t="s">
        <v>66</v>
      </c>
      <c r="F160" s="292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3"/>
      <c r="C161" s="405"/>
      <c r="D161" s="283"/>
      <c r="E161" s="405"/>
      <c r="F161" s="292"/>
      <c r="G161" s="114" t="s">
        <v>64</v>
      </c>
      <c r="H161" s="63">
        <v>0</v>
      </c>
      <c r="I161" s="115">
        <v>0</v>
      </c>
      <c r="J161" s="63">
        <v>0</v>
      </c>
      <c r="K161" s="115">
        <v>0</v>
      </c>
      <c r="L161" s="63">
        <v>0</v>
      </c>
      <c r="M161" s="115">
        <v>0</v>
      </c>
      <c r="N161" s="63">
        <v>0</v>
      </c>
      <c r="O161" s="115">
        <v>0</v>
      </c>
      <c r="P161" s="63">
        <v>0</v>
      </c>
      <c r="Q161" s="115">
        <v>0</v>
      </c>
      <c r="R161" s="63">
        <f t="shared" si="5"/>
        <v>0</v>
      </c>
      <c r="S161" s="115">
        <f t="shared" si="5"/>
        <v>0</v>
      </c>
    </row>
    <row r="162" spans="1:19" x14ac:dyDescent="0.25">
      <c r="A162" s="402"/>
      <c r="B162" s="283"/>
      <c r="C162" s="405"/>
      <c r="D162" s="283"/>
      <c r="E162" s="405"/>
      <c r="F162" s="292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0</v>
      </c>
      <c r="O162" s="115">
        <v>0</v>
      </c>
      <c r="P162" s="63">
        <v>0</v>
      </c>
      <c r="Q162" s="115">
        <v>0</v>
      </c>
      <c r="R162" s="63">
        <f t="shared" si="5"/>
        <v>0</v>
      </c>
      <c r="S162" s="115">
        <f t="shared" si="5"/>
        <v>0</v>
      </c>
    </row>
    <row r="163" spans="1:19" x14ac:dyDescent="0.25">
      <c r="A163" s="402"/>
      <c r="B163" s="283"/>
      <c r="C163" s="405"/>
      <c r="D163" s="283"/>
      <c r="E163" s="405"/>
      <c r="F163" s="292"/>
      <c r="G163" s="114" t="s">
        <v>62</v>
      </c>
      <c r="H163" s="63">
        <v>0</v>
      </c>
      <c r="I163" s="115">
        <v>0</v>
      </c>
      <c r="J163" s="63">
        <v>0</v>
      </c>
      <c r="K163" s="115">
        <v>0</v>
      </c>
      <c r="L163" s="63">
        <v>0</v>
      </c>
      <c r="M163" s="115">
        <v>0</v>
      </c>
      <c r="N163" s="63">
        <v>0</v>
      </c>
      <c r="O163" s="115">
        <v>0</v>
      </c>
      <c r="P163" s="63">
        <v>0</v>
      </c>
      <c r="Q163" s="115">
        <v>0</v>
      </c>
      <c r="R163" s="63">
        <f t="shared" si="5"/>
        <v>0</v>
      </c>
      <c r="S163" s="115">
        <f t="shared" si="5"/>
        <v>0</v>
      </c>
    </row>
    <row r="164" spans="1:19" x14ac:dyDescent="0.25">
      <c r="A164" s="402"/>
      <c r="B164" s="283"/>
      <c r="C164" s="405"/>
      <c r="D164" s="283"/>
      <c r="E164" s="405"/>
      <c r="F164" s="292"/>
      <c r="G164" s="114" t="s">
        <v>61</v>
      </c>
      <c r="H164" s="63">
        <v>0</v>
      </c>
      <c r="I164" s="115">
        <v>0</v>
      </c>
      <c r="J164" s="63">
        <v>0</v>
      </c>
      <c r="K164" s="115">
        <v>0</v>
      </c>
      <c r="L164" s="63">
        <v>0</v>
      </c>
      <c r="M164" s="115">
        <v>0</v>
      </c>
      <c r="N164" s="63">
        <v>0</v>
      </c>
      <c r="O164" s="115">
        <v>0</v>
      </c>
      <c r="P164" s="63">
        <v>0</v>
      </c>
      <c r="Q164" s="115">
        <v>0</v>
      </c>
      <c r="R164" s="63">
        <f t="shared" si="5"/>
        <v>0</v>
      </c>
      <c r="S164" s="115">
        <f t="shared" si="5"/>
        <v>0</v>
      </c>
    </row>
    <row r="165" spans="1:19" x14ac:dyDescent="0.25">
      <c r="A165" s="402"/>
      <c r="B165" s="283"/>
      <c r="C165" s="405"/>
      <c r="D165" s="283"/>
      <c r="E165" s="405"/>
      <c r="F165" s="292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3"/>
      <c r="C166" s="405"/>
      <c r="D166" s="283"/>
      <c r="E166" s="405"/>
      <c r="F166" s="292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3"/>
      <c r="C167" s="405"/>
      <c r="D167" s="283"/>
      <c r="E167" s="405"/>
      <c r="F167" s="292"/>
      <c r="G167" s="114" t="s">
        <v>58</v>
      </c>
      <c r="H167" s="63">
        <v>0</v>
      </c>
      <c r="I167" s="115">
        <v>0</v>
      </c>
      <c r="J167" s="63">
        <v>0</v>
      </c>
      <c r="K167" s="115">
        <v>0</v>
      </c>
      <c r="L167" s="63">
        <v>0</v>
      </c>
      <c r="M167" s="115">
        <v>0</v>
      </c>
      <c r="N167" s="63">
        <v>0</v>
      </c>
      <c r="O167" s="115">
        <v>0</v>
      </c>
      <c r="P167" s="63">
        <v>0</v>
      </c>
      <c r="Q167" s="115">
        <v>0</v>
      </c>
      <c r="R167" s="63">
        <f t="shared" si="5"/>
        <v>0</v>
      </c>
      <c r="S167" s="115">
        <f t="shared" si="5"/>
        <v>0</v>
      </c>
    </row>
    <row r="168" spans="1:19" x14ac:dyDescent="0.25">
      <c r="A168" s="402"/>
      <c r="B168" s="283"/>
      <c r="C168" s="405"/>
      <c r="D168" s="283"/>
      <c r="E168" s="405"/>
      <c r="F168" s="292"/>
      <c r="G168" s="114" t="s">
        <v>57</v>
      </c>
      <c r="H168" s="63">
        <v>0</v>
      </c>
      <c r="I168" s="115">
        <v>0</v>
      </c>
      <c r="J168" s="63">
        <v>0</v>
      </c>
      <c r="K168" s="115">
        <v>0</v>
      </c>
      <c r="L168" s="63">
        <v>0</v>
      </c>
      <c r="M168" s="115">
        <v>0</v>
      </c>
      <c r="N168" s="63">
        <v>0</v>
      </c>
      <c r="O168" s="115">
        <v>0</v>
      </c>
      <c r="P168" s="63">
        <v>0</v>
      </c>
      <c r="Q168" s="115">
        <v>0</v>
      </c>
      <c r="R168" s="63">
        <f t="shared" si="5"/>
        <v>0</v>
      </c>
      <c r="S168" s="115">
        <f t="shared" si="5"/>
        <v>0</v>
      </c>
    </row>
    <row r="169" spans="1:19" x14ac:dyDescent="0.25">
      <c r="A169" s="402"/>
      <c r="B169" s="283"/>
      <c r="C169" s="405"/>
      <c r="D169" s="283"/>
      <c r="E169" s="405"/>
      <c r="F169" s="292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0</v>
      </c>
      <c r="O169" s="115">
        <v>0</v>
      </c>
      <c r="P169" s="63">
        <v>0</v>
      </c>
      <c r="Q169" s="115">
        <v>0</v>
      </c>
      <c r="R169" s="63">
        <f t="shared" si="5"/>
        <v>0</v>
      </c>
      <c r="S169" s="115">
        <f t="shared" si="5"/>
        <v>0</v>
      </c>
    </row>
    <row r="170" spans="1:19" x14ac:dyDescent="0.25">
      <c r="A170" s="402"/>
      <c r="B170" s="283"/>
      <c r="C170" s="405"/>
      <c r="D170" s="283"/>
      <c r="E170" s="405"/>
      <c r="F170" s="292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3"/>
      <c r="C171" s="405"/>
      <c r="D171" s="283"/>
      <c r="E171" s="405"/>
      <c r="F171" s="292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3"/>
      <c r="C172" s="405"/>
      <c r="D172" s="283"/>
      <c r="E172" s="405"/>
      <c r="F172" s="292"/>
      <c r="G172" s="114" t="s">
        <v>54</v>
      </c>
      <c r="H172" s="63">
        <v>0</v>
      </c>
      <c r="I172" s="115">
        <v>0</v>
      </c>
      <c r="J172" s="63">
        <v>0</v>
      </c>
      <c r="K172" s="115">
        <v>0</v>
      </c>
      <c r="L172" s="63">
        <v>0</v>
      </c>
      <c r="M172" s="115">
        <v>0</v>
      </c>
      <c r="N172" s="63">
        <v>0</v>
      </c>
      <c r="O172" s="115">
        <v>0</v>
      </c>
      <c r="P172" s="63">
        <v>0</v>
      </c>
      <c r="Q172" s="115">
        <v>0</v>
      </c>
      <c r="R172" s="63">
        <f t="shared" si="5"/>
        <v>0</v>
      </c>
      <c r="S172" s="115">
        <f t="shared" si="5"/>
        <v>0</v>
      </c>
    </row>
    <row r="173" spans="1:19" ht="15.75" thickBot="1" x14ac:dyDescent="0.3">
      <c r="A173" s="402"/>
      <c r="B173" s="283"/>
      <c r="C173" s="405"/>
      <c r="D173" s="283"/>
      <c r="E173" s="405"/>
      <c r="F173" s="292"/>
      <c r="G173" s="114" t="s">
        <v>53</v>
      </c>
      <c r="H173" s="63">
        <v>0</v>
      </c>
      <c r="I173" s="115">
        <v>0</v>
      </c>
      <c r="J173" s="63">
        <v>0</v>
      </c>
      <c r="K173" s="115">
        <v>0</v>
      </c>
      <c r="L173" s="63">
        <v>0</v>
      </c>
      <c r="M173" s="115">
        <v>0</v>
      </c>
      <c r="N173" s="63">
        <v>0</v>
      </c>
      <c r="O173" s="115">
        <v>0</v>
      </c>
      <c r="P173" s="63">
        <v>0</v>
      </c>
      <c r="Q173" s="115">
        <v>0</v>
      </c>
      <c r="R173" s="63">
        <f t="shared" si="5"/>
        <v>0</v>
      </c>
      <c r="S173" s="115">
        <f t="shared" si="5"/>
        <v>0</v>
      </c>
    </row>
    <row r="174" spans="1:19" ht="15.75" thickTop="1" x14ac:dyDescent="0.25">
      <c r="A174" s="402"/>
      <c r="B174" s="283"/>
      <c r="C174" s="405"/>
      <c r="D174" s="283"/>
      <c r="E174" s="413"/>
      <c r="F174" s="292"/>
      <c r="G174" s="82" t="s">
        <v>52</v>
      </c>
      <c r="H174" s="116">
        <v>0</v>
      </c>
      <c r="I174" s="117">
        <v>0</v>
      </c>
      <c r="J174" s="116">
        <v>0</v>
      </c>
      <c r="K174" s="117">
        <v>0</v>
      </c>
      <c r="L174" s="116">
        <v>0</v>
      </c>
      <c r="M174" s="117">
        <v>0</v>
      </c>
      <c r="N174" s="116">
        <v>0</v>
      </c>
      <c r="O174" s="117">
        <v>0</v>
      </c>
      <c r="P174" s="116">
        <v>0</v>
      </c>
      <c r="Q174" s="117">
        <v>0</v>
      </c>
      <c r="R174" s="116">
        <f t="shared" si="5"/>
        <v>0</v>
      </c>
      <c r="S174" s="117">
        <f>SUM(S160:S173)</f>
        <v>0</v>
      </c>
    </row>
    <row r="175" spans="1:19" ht="15" customHeight="1" x14ac:dyDescent="0.25">
      <c r="A175" s="402"/>
      <c r="B175" s="283"/>
      <c r="C175" s="405"/>
      <c r="D175" s="283"/>
      <c r="E175" s="412" t="s">
        <v>49</v>
      </c>
      <c r="F175" s="292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3"/>
      <c r="C176" s="405"/>
      <c r="D176" s="283"/>
      <c r="E176" s="405"/>
      <c r="F176" s="292"/>
      <c r="G176" s="114" t="s">
        <v>47</v>
      </c>
      <c r="H176" s="63">
        <v>0</v>
      </c>
      <c r="I176" s="115">
        <v>0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0</v>
      </c>
      <c r="S176" s="115">
        <f>+I176+K176+M176+O176+Q176</f>
        <v>0</v>
      </c>
    </row>
    <row r="177" spans="1:19" ht="15.75" thickBot="1" x14ac:dyDescent="0.3">
      <c r="A177" s="402"/>
      <c r="B177" s="283"/>
      <c r="C177" s="405"/>
      <c r="D177" s="283"/>
      <c r="E177" s="405"/>
      <c r="F177" s="292"/>
      <c r="G177" s="114" t="s">
        <v>46</v>
      </c>
      <c r="H177" s="63">
        <v>0</v>
      </c>
      <c r="I177" s="115">
        <v>0</v>
      </c>
      <c r="J177" s="63">
        <v>0</v>
      </c>
      <c r="K177" s="115">
        <v>0</v>
      </c>
      <c r="L177" s="63">
        <v>0</v>
      </c>
      <c r="M177" s="115">
        <v>0</v>
      </c>
      <c r="N177" s="63">
        <v>0</v>
      </c>
      <c r="O177" s="115">
        <v>0</v>
      </c>
      <c r="P177" s="63">
        <v>0</v>
      </c>
      <c r="Q177" s="115">
        <v>0</v>
      </c>
      <c r="R177" s="63">
        <f t="shared" si="5"/>
        <v>0</v>
      </c>
      <c r="S177" s="115">
        <f>+I177+K177+M177+O177+Q177</f>
        <v>0</v>
      </c>
    </row>
    <row r="178" spans="1:19" ht="16.5" thickTop="1" thickBot="1" x14ac:dyDescent="0.3">
      <c r="A178" s="402"/>
      <c r="B178" s="283"/>
      <c r="C178" s="405"/>
      <c r="D178" s="283"/>
      <c r="E178" s="407"/>
      <c r="F178" s="292"/>
      <c r="G178" s="82" t="s">
        <v>45</v>
      </c>
      <c r="H178" s="118">
        <v>0</v>
      </c>
      <c r="I178" s="117">
        <v>0</v>
      </c>
      <c r="J178" s="118">
        <v>0</v>
      </c>
      <c r="K178" s="117">
        <v>0</v>
      </c>
      <c r="L178" s="118">
        <v>0</v>
      </c>
      <c r="M178" s="117">
        <v>0</v>
      </c>
      <c r="N178" s="118">
        <v>0</v>
      </c>
      <c r="O178" s="117">
        <v>0</v>
      </c>
      <c r="P178" s="118">
        <v>0</v>
      </c>
      <c r="Q178" s="117">
        <v>0</v>
      </c>
      <c r="R178" s="118">
        <f t="shared" si="5"/>
        <v>0</v>
      </c>
      <c r="S178" s="117">
        <f>SUM(S175:S177)</f>
        <v>0</v>
      </c>
    </row>
    <row r="179" spans="1:19" ht="15" customHeight="1" thickTop="1" thickBot="1" x14ac:dyDescent="0.3">
      <c r="A179" s="402"/>
      <c r="B179" s="283"/>
      <c r="C179" s="406"/>
      <c r="D179" s="283"/>
      <c r="E179" s="408" t="s">
        <v>44</v>
      </c>
      <c r="F179" s="408"/>
      <c r="G179" s="408"/>
      <c r="H179" s="118">
        <v>0</v>
      </c>
      <c r="I179" s="117">
        <v>0</v>
      </c>
      <c r="J179" s="118">
        <v>0</v>
      </c>
      <c r="K179" s="117">
        <v>0</v>
      </c>
      <c r="L179" s="118">
        <v>0</v>
      </c>
      <c r="M179" s="117">
        <v>0</v>
      </c>
      <c r="N179" s="118">
        <v>0</v>
      </c>
      <c r="O179" s="117">
        <v>0</v>
      </c>
      <c r="P179" s="118">
        <v>0</v>
      </c>
      <c r="Q179" s="117">
        <v>0</v>
      </c>
      <c r="R179" s="118">
        <f t="shared" si="5"/>
        <v>0</v>
      </c>
      <c r="S179" s="117">
        <f>+S178+S174</f>
        <v>0</v>
      </c>
    </row>
    <row r="180" spans="1:19" ht="15" customHeight="1" thickTop="1" thickBot="1" x14ac:dyDescent="0.3">
      <c r="A180" s="403"/>
      <c r="B180" s="283"/>
      <c r="C180" s="409" t="s">
        <v>43</v>
      </c>
      <c r="D180" s="409"/>
      <c r="E180" s="409"/>
      <c r="F180" s="409"/>
      <c r="G180" s="409"/>
      <c r="H180" s="119">
        <v>0</v>
      </c>
      <c r="I180" s="120">
        <v>0</v>
      </c>
      <c r="J180" s="119">
        <v>0</v>
      </c>
      <c r="K180" s="120">
        <v>0</v>
      </c>
      <c r="L180" s="119">
        <v>0</v>
      </c>
      <c r="M180" s="120">
        <v>0</v>
      </c>
      <c r="N180" s="119">
        <v>0</v>
      </c>
      <c r="O180" s="120">
        <v>0</v>
      </c>
      <c r="P180" s="119">
        <v>0</v>
      </c>
      <c r="Q180" s="120">
        <v>0</v>
      </c>
      <c r="R180" s="119">
        <f t="shared" si="5"/>
        <v>0</v>
      </c>
      <c r="S180" s="120">
        <f>+S179</f>
        <v>0</v>
      </c>
    </row>
    <row r="181" spans="1:19" ht="15" customHeight="1" thickTop="1" x14ac:dyDescent="0.25">
      <c r="A181" s="401" t="s">
        <v>42</v>
      </c>
      <c r="B181" s="283"/>
      <c r="C181" s="404" t="s">
        <v>42</v>
      </c>
      <c r="D181" s="283"/>
      <c r="E181" s="404" t="s">
        <v>42</v>
      </c>
      <c r="F181" s="292"/>
      <c r="G181" s="114" t="s">
        <v>41</v>
      </c>
      <c r="H181" s="63">
        <v>13527</v>
      </c>
      <c r="I181" s="115">
        <v>2040.21</v>
      </c>
      <c r="J181" s="63">
        <v>4540</v>
      </c>
      <c r="K181" s="115">
        <v>644.6</v>
      </c>
      <c r="L181" s="63">
        <v>285</v>
      </c>
      <c r="M181" s="115">
        <v>96.79</v>
      </c>
      <c r="N181" s="63">
        <v>2462</v>
      </c>
      <c r="O181" s="115">
        <v>2955.11</v>
      </c>
      <c r="P181" s="63">
        <v>350</v>
      </c>
      <c r="Q181" s="115">
        <v>60.42</v>
      </c>
      <c r="R181" s="63">
        <f t="shared" si="5"/>
        <v>21164</v>
      </c>
      <c r="S181" s="115">
        <f t="shared" si="5"/>
        <v>5797.13</v>
      </c>
    </row>
    <row r="182" spans="1:19" x14ac:dyDescent="0.25">
      <c r="A182" s="402"/>
      <c r="B182" s="283"/>
      <c r="C182" s="405"/>
      <c r="D182" s="283"/>
      <c r="E182" s="405"/>
      <c r="F182" s="292"/>
      <c r="G182" s="114" t="s">
        <v>40</v>
      </c>
      <c r="H182" s="63">
        <v>0</v>
      </c>
      <c r="I182" s="115">
        <v>0</v>
      </c>
      <c r="J182" s="63">
        <v>0</v>
      </c>
      <c r="K182" s="115">
        <v>0</v>
      </c>
      <c r="L182" s="63">
        <v>102</v>
      </c>
      <c r="M182" s="115">
        <v>227.76</v>
      </c>
      <c r="N182" s="63">
        <v>140</v>
      </c>
      <c r="O182" s="115">
        <v>217.17</v>
      </c>
      <c r="P182" s="63">
        <v>1</v>
      </c>
      <c r="Q182" s="115">
        <v>4.84</v>
      </c>
      <c r="R182" s="63">
        <f t="shared" si="5"/>
        <v>243</v>
      </c>
      <c r="S182" s="115">
        <f t="shared" si="5"/>
        <v>449.76999999999992</v>
      </c>
    </row>
    <row r="183" spans="1:19" x14ac:dyDescent="0.25">
      <c r="A183" s="402"/>
      <c r="B183" s="283"/>
      <c r="C183" s="405"/>
      <c r="D183" s="283"/>
      <c r="E183" s="405"/>
      <c r="F183" s="292"/>
      <c r="G183" s="114" t="s">
        <v>39</v>
      </c>
      <c r="H183" s="63">
        <v>37</v>
      </c>
      <c r="I183" s="115">
        <v>4.26</v>
      </c>
      <c r="J183" s="63">
        <v>21</v>
      </c>
      <c r="K183" s="115">
        <v>1.86</v>
      </c>
      <c r="L183" s="63">
        <v>2</v>
      </c>
      <c r="M183" s="115">
        <v>0.88</v>
      </c>
      <c r="N183" s="63">
        <v>65</v>
      </c>
      <c r="O183" s="115">
        <v>7.94</v>
      </c>
      <c r="P183" s="63">
        <v>32</v>
      </c>
      <c r="Q183" s="115">
        <v>4.7699999999999996</v>
      </c>
      <c r="R183" s="63">
        <f t="shared" si="5"/>
        <v>157</v>
      </c>
      <c r="S183" s="115">
        <f t="shared" si="5"/>
        <v>19.71</v>
      </c>
    </row>
    <row r="184" spans="1:19" x14ac:dyDescent="0.25">
      <c r="A184" s="402"/>
      <c r="B184" s="283"/>
      <c r="C184" s="405"/>
      <c r="D184" s="283"/>
      <c r="E184" s="405"/>
      <c r="F184" s="292"/>
      <c r="G184" s="114" t="s">
        <v>38</v>
      </c>
      <c r="H184" s="63">
        <v>18</v>
      </c>
      <c r="I184" s="115">
        <v>2.06</v>
      </c>
      <c r="J184" s="63">
        <v>2</v>
      </c>
      <c r="K184" s="115">
        <v>0.28999999999999998</v>
      </c>
      <c r="L184" s="63">
        <v>0</v>
      </c>
      <c r="M184" s="115">
        <v>0</v>
      </c>
      <c r="N184" s="63">
        <v>3</v>
      </c>
      <c r="O184" s="115">
        <v>1.08</v>
      </c>
      <c r="P184" s="63">
        <v>0</v>
      </c>
      <c r="Q184" s="115">
        <v>0</v>
      </c>
      <c r="R184" s="63">
        <f t="shared" si="5"/>
        <v>23</v>
      </c>
      <c r="S184" s="115">
        <f t="shared" si="5"/>
        <v>3.43</v>
      </c>
    </row>
    <row r="185" spans="1:19" x14ac:dyDescent="0.25">
      <c r="A185" s="402"/>
      <c r="B185" s="283"/>
      <c r="C185" s="405"/>
      <c r="D185" s="283"/>
      <c r="E185" s="405"/>
      <c r="F185" s="292"/>
      <c r="G185" s="114" t="s">
        <v>37</v>
      </c>
      <c r="H185" s="63">
        <v>581</v>
      </c>
      <c r="I185" s="115">
        <v>64.959999999999994</v>
      </c>
      <c r="J185" s="63">
        <v>251</v>
      </c>
      <c r="K185" s="115">
        <v>108.84</v>
      </c>
      <c r="L185" s="63">
        <v>7</v>
      </c>
      <c r="M185" s="115">
        <v>3.68</v>
      </c>
      <c r="N185" s="63">
        <v>384</v>
      </c>
      <c r="O185" s="115">
        <v>317.14999999999998</v>
      </c>
      <c r="P185" s="63">
        <v>81</v>
      </c>
      <c r="Q185" s="115">
        <v>12.43</v>
      </c>
      <c r="R185" s="63">
        <f t="shared" si="5"/>
        <v>1304</v>
      </c>
      <c r="S185" s="115">
        <f t="shared" si="5"/>
        <v>507.06</v>
      </c>
    </row>
    <row r="186" spans="1:19" ht="15.75" thickBot="1" x14ac:dyDescent="0.3">
      <c r="A186" s="402"/>
      <c r="B186" s="283"/>
      <c r="C186" s="405"/>
      <c r="D186" s="283"/>
      <c r="E186" s="405"/>
      <c r="F186" s="292"/>
      <c r="G186" s="114" t="s">
        <v>36</v>
      </c>
      <c r="H186" s="63">
        <v>202</v>
      </c>
      <c r="I186" s="115">
        <v>15.02</v>
      </c>
      <c r="J186" s="63">
        <v>146</v>
      </c>
      <c r="K186" s="115">
        <v>27.92</v>
      </c>
      <c r="L186" s="63">
        <v>15</v>
      </c>
      <c r="M186" s="115">
        <v>9.7799999999999994</v>
      </c>
      <c r="N186" s="63">
        <v>929</v>
      </c>
      <c r="O186" s="115">
        <v>535.77</v>
      </c>
      <c r="P186" s="63">
        <v>115</v>
      </c>
      <c r="Q186" s="115">
        <v>33.659999999999997</v>
      </c>
      <c r="R186" s="63">
        <f t="shared" si="5"/>
        <v>1407</v>
      </c>
      <c r="S186" s="115">
        <f t="shared" si="5"/>
        <v>622.15</v>
      </c>
    </row>
    <row r="187" spans="1:19" ht="16.5" thickTop="1" thickBot="1" x14ac:dyDescent="0.3">
      <c r="A187" s="402"/>
      <c r="B187" s="283"/>
      <c r="C187" s="405"/>
      <c r="D187" s="283"/>
      <c r="E187" s="407"/>
      <c r="F187" s="292"/>
      <c r="G187" s="82" t="s">
        <v>35</v>
      </c>
      <c r="H187" s="118">
        <v>14248</v>
      </c>
      <c r="I187" s="117">
        <v>2126.5100000000002</v>
      </c>
      <c r="J187" s="118">
        <v>4889</v>
      </c>
      <c r="K187" s="117">
        <v>783.51</v>
      </c>
      <c r="L187" s="118">
        <v>399</v>
      </c>
      <c r="M187" s="117">
        <v>338.89</v>
      </c>
      <c r="N187" s="118">
        <v>3735</v>
      </c>
      <c r="O187" s="117">
        <v>4034.22</v>
      </c>
      <c r="P187" s="118">
        <v>533</v>
      </c>
      <c r="Q187" s="117">
        <v>116.12</v>
      </c>
      <c r="R187" s="118">
        <f t="shared" ref="R187:R194" si="6">+H187+J187+L187+N187+P187</f>
        <v>23804</v>
      </c>
      <c r="S187" s="117">
        <f>SUM(S181:S186)</f>
        <v>7399.25</v>
      </c>
    </row>
    <row r="188" spans="1:19" ht="15" customHeight="1" thickTop="1" thickBot="1" x14ac:dyDescent="0.3">
      <c r="A188" s="402"/>
      <c r="B188" s="283"/>
      <c r="C188" s="406"/>
      <c r="D188" s="283"/>
      <c r="E188" s="408" t="s">
        <v>35</v>
      </c>
      <c r="F188" s="408"/>
      <c r="G188" s="408"/>
      <c r="H188" s="118">
        <v>14248</v>
      </c>
      <c r="I188" s="117">
        <v>2126.5100000000002</v>
      </c>
      <c r="J188" s="118">
        <v>4889</v>
      </c>
      <c r="K188" s="117">
        <v>783.51</v>
      </c>
      <c r="L188" s="118">
        <v>399</v>
      </c>
      <c r="M188" s="117">
        <v>338.89</v>
      </c>
      <c r="N188" s="118">
        <v>3735</v>
      </c>
      <c r="O188" s="117">
        <v>4034.22</v>
      </c>
      <c r="P188" s="118">
        <v>533</v>
      </c>
      <c r="Q188" s="117">
        <v>116.12</v>
      </c>
      <c r="R188" s="118">
        <f t="shared" si="6"/>
        <v>23804</v>
      </c>
      <c r="S188" s="117">
        <f>+S187</f>
        <v>7399.25</v>
      </c>
    </row>
    <row r="189" spans="1:19" ht="15" customHeight="1" thickTop="1" thickBot="1" x14ac:dyDescent="0.3">
      <c r="A189" s="403"/>
      <c r="B189" s="283"/>
      <c r="C189" s="409" t="s">
        <v>35</v>
      </c>
      <c r="D189" s="409"/>
      <c r="E189" s="409"/>
      <c r="F189" s="409"/>
      <c r="G189" s="409"/>
      <c r="H189" s="119">
        <v>14248</v>
      </c>
      <c r="I189" s="120">
        <v>2126.5100000000002</v>
      </c>
      <c r="J189" s="119">
        <v>4889</v>
      </c>
      <c r="K189" s="120">
        <v>783.51</v>
      </c>
      <c r="L189" s="119">
        <v>399</v>
      </c>
      <c r="M189" s="120">
        <v>338.89</v>
      </c>
      <c r="N189" s="119">
        <v>3735</v>
      </c>
      <c r="O189" s="120">
        <v>4034.22</v>
      </c>
      <c r="P189" s="119">
        <v>533</v>
      </c>
      <c r="Q189" s="120">
        <v>116.12</v>
      </c>
      <c r="R189" s="119">
        <f t="shared" si="6"/>
        <v>23804</v>
      </c>
      <c r="S189" s="120">
        <f>+S188</f>
        <v>7399.25</v>
      </c>
    </row>
    <row r="190" spans="1:19" ht="15" customHeight="1" thickTop="1" x14ac:dyDescent="0.25">
      <c r="A190" s="401" t="s">
        <v>34</v>
      </c>
      <c r="B190" s="283"/>
      <c r="C190" s="404" t="s">
        <v>34</v>
      </c>
      <c r="D190" s="283"/>
      <c r="E190" s="404" t="s">
        <v>34</v>
      </c>
      <c r="F190" s="292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3"/>
      <c r="C191" s="405"/>
      <c r="D191" s="283"/>
      <c r="E191" s="405"/>
      <c r="F191" s="292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3"/>
      <c r="C192" s="405"/>
      <c r="D192" s="283"/>
      <c r="E192" s="407"/>
      <c r="F192" s="292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3"/>
      <c r="C193" s="406"/>
      <c r="D193" s="283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3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538110.42000000004</v>
      </c>
      <c r="J195" s="117"/>
      <c r="K195" s="121">
        <f>+K194+K189+K180+K159</f>
        <v>315975.73</v>
      </c>
      <c r="L195" s="117"/>
      <c r="M195" s="121">
        <f>+M194+M189+M180+M159</f>
        <v>157384.22</v>
      </c>
      <c r="N195" s="117"/>
      <c r="O195" s="121">
        <f>+O194+O189+O180+O159</f>
        <v>1756892.26</v>
      </c>
      <c r="P195" s="117"/>
      <c r="Q195" s="121">
        <f>+Q194+Q189+Q180+Q159</f>
        <v>54339.020000000004</v>
      </c>
      <c r="R195" s="117"/>
      <c r="S195" s="121">
        <f>+S194+S189+S180+S159</f>
        <v>2822701.65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0" customWidth="1"/>
    <col min="2" max="2" width="0.5" style="321" customWidth="1"/>
    <col min="3" max="3" width="18.125" style="325" customWidth="1"/>
    <col min="4" max="4" width="0.5" style="322" customWidth="1"/>
    <col min="5" max="5" width="26.875" style="325" customWidth="1"/>
    <col min="6" max="6" width="0.5" style="323" customWidth="1"/>
    <col min="7" max="7" width="55" style="326" bestFit="1" customWidth="1"/>
    <col min="8" max="8" width="15.625" style="327" customWidth="1"/>
    <col min="9" max="9" width="15.625" style="328" customWidth="1"/>
    <col min="10" max="17" width="15.625" style="320" customWidth="1"/>
    <col min="18" max="18" width="15.125" style="320" bestFit="1" customWidth="1"/>
    <col min="19" max="19" width="14.375" style="320" bestFit="1" customWidth="1"/>
    <col min="20" max="16384" width="9" style="320"/>
  </cols>
  <sheetData>
    <row r="1" spans="1:19" x14ac:dyDescent="0.25">
      <c r="A1" s="382" t="s">
        <v>632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4"/>
      <c r="C2" s="112"/>
      <c r="D2" s="284"/>
      <c r="E2" s="112"/>
      <c r="F2" s="290"/>
      <c r="G2" s="112"/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1:19" x14ac:dyDescent="0.25">
      <c r="A3" s="420" t="s">
        <v>223</v>
      </c>
      <c r="B3" s="285"/>
      <c r="C3" s="418" t="s">
        <v>222</v>
      </c>
      <c r="D3" s="287"/>
      <c r="E3" s="418" t="s">
        <v>221</v>
      </c>
      <c r="F3" s="291"/>
      <c r="G3" s="420" t="s">
        <v>220</v>
      </c>
      <c r="H3" s="414" t="s">
        <v>534</v>
      </c>
      <c r="I3" s="415"/>
      <c r="J3" s="414" t="s">
        <v>535</v>
      </c>
      <c r="K3" s="415"/>
      <c r="L3" s="414" t="s">
        <v>536</v>
      </c>
      <c r="M3" s="415"/>
      <c r="N3" s="414" t="s">
        <v>537</v>
      </c>
      <c r="O3" s="415"/>
      <c r="P3" s="414" t="s">
        <v>538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334</v>
      </c>
      <c r="I5" s="115">
        <v>122.83</v>
      </c>
      <c r="J5" s="63">
        <v>19</v>
      </c>
      <c r="K5" s="115">
        <v>10.029999999999999</v>
      </c>
      <c r="L5" s="63">
        <v>15</v>
      </c>
      <c r="M5" s="115">
        <v>32.86</v>
      </c>
      <c r="N5" s="63">
        <v>173</v>
      </c>
      <c r="O5" s="115">
        <v>420.66</v>
      </c>
      <c r="P5" s="63">
        <v>279</v>
      </c>
      <c r="Q5" s="115">
        <v>4170.46</v>
      </c>
      <c r="R5" s="63">
        <f t="shared" ref="R5:S20" si="0">+H5+J5+L5+N5+P5</f>
        <v>820</v>
      </c>
      <c r="S5" s="115">
        <f t="shared" si="0"/>
        <v>4756.84</v>
      </c>
    </row>
    <row r="6" spans="1:19" x14ac:dyDescent="0.25">
      <c r="A6" s="402"/>
      <c r="B6" s="289"/>
      <c r="C6" s="405"/>
      <c r="D6" s="289"/>
      <c r="E6" s="405"/>
      <c r="G6" s="114" t="s">
        <v>215</v>
      </c>
      <c r="H6" s="63">
        <v>24</v>
      </c>
      <c r="I6" s="115">
        <v>27.57</v>
      </c>
      <c r="J6" s="63">
        <v>1</v>
      </c>
      <c r="K6" s="115">
        <v>0.14000000000000001</v>
      </c>
      <c r="L6" s="63">
        <v>11</v>
      </c>
      <c r="M6" s="115">
        <v>43.64</v>
      </c>
      <c r="N6" s="63">
        <v>5</v>
      </c>
      <c r="O6" s="115">
        <v>3</v>
      </c>
      <c r="P6" s="63">
        <v>57</v>
      </c>
      <c r="Q6" s="115">
        <v>130.18</v>
      </c>
      <c r="R6" s="63">
        <f t="shared" si="0"/>
        <v>98</v>
      </c>
      <c r="S6" s="115">
        <f t="shared" si="0"/>
        <v>204.53</v>
      </c>
    </row>
    <row r="7" spans="1:19" x14ac:dyDescent="0.25">
      <c r="A7" s="402"/>
      <c r="B7" s="289"/>
      <c r="C7" s="405"/>
      <c r="D7" s="289"/>
      <c r="E7" s="405"/>
      <c r="G7" s="114" t="s">
        <v>214</v>
      </c>
      <c r="H7" s="63">
        <v>0</v>
      </c>
      <c r="I7" s="115">
        <v>0</v>
      </c>
      <c r="J7" s="63">
        <v>0</v>
      </c>
      <c r="K7" s="115">
        <v>0</v>
      </c>
      <c r="L7" s="63">
        <v>0</v>
      </c>
      <c r="M7" s="115">
        <v>0</v>
      </c>
      <c r="N7" s="63">
        <v>2</v>
      </c>
      <c r="O7" s="115">
        <v>0.21</v>
      </c>
      <c r="P7" s="63">
        <v>1</v>
      </c>
      <c r="Q7" s="115">
        <v>1.48</v>
      </c>
      <c r="R7" s="63">
        <f t="shared" si="0"/>
        <v>3</v>
      </c>
      <c r="S7" s="115">
        <f t="shared" si="0"/>
        <v>1.69</v>
      </c>
    </row>
    <row r="8" spans="1:19" x14ac:dyDescent="0.25">
      <c r="A8" s="402"/>
      <c r="B8" s="289"/>
      <c r="C8" s="405"/>
      <c r="D8" s="289"/>
      <c r="E8" s="405"/>
      <c r="G8" s="114" t="s">
        <v>213</v>
      </c>
      <c r="H8" s="63">
        <v>6</v>
      </c>
      <c r="I8" s="115">
        <v>6.37</v>
      </c>
      <c r="J8" s="63">
        <v>0</v>
      </c>
      <c r="K8" s="115">
        <v>0</v>
      </c>
      <c r="L8" s="63">
        <v>1</v>
      </c>
      <c r="M8" s="115">
        <v>7.16</v>
      </c>
      <c r="N8" s="63">
        <v>5</v>
      </c>
      <c r="O8" s="115">
        <v>59.32</v>
      </c>
      <c r="P8" s="63">
        <v>127</v>
      </c>
      <c r="Q8" s="115">
        <v>564.85</v>
      </c>
      <c r="R8" s="63">
        <f t="shared" si="0"/>
        <v>139</v>
      </c>
      <c r="S8" s="115">
        <f t="shared" si="0"/>
        <v>637.70000000000005</v>
      </c>
    </row>
    <row r="9" spans="1:19" ht="15.75" thickBot="1" x14ac:dyDescent="0.3">
      <c r="A9" s="402"/>
      <c r="B9" s="289"/>
      <c r="C9" s="405"/>
      <c r="D9" s="289"/>
      <c r="E9" s="405"/>
      <c r="G9" s="114" t="s">
        <v>212</v>
      </c>
      <c r="H9" s="63">
        <v>11</v>
      </c>
      <c r="I9" s="115">
        <v>5.03</v>
      </c>
      <c r="J9" s="63">
        <v>1</v>
      </c>
      <c r="K9" s="115">
        <v>0.43</v>
      </c>
      <c r="L9" s="63">
        <v>4</v>
      </c>
      <c r="M9" s="115">
        <v>1.24</v>
      </c>
      <c r="N9" s="63">
        <v>44</v>
      </c>
      <c r="O9" s="115">
        <v>145.15</v>
      </c>
      <c r="P9" s="63">
        <v>28</v>
      </c>
      <c r="Q9" s="115">
        <v>68.64</v>
      </c>
      <c r="R9" s="63">
        <f t="shared" si="0"/>
        <v>88</v>
      </c>
      <c r="S9" s="115">
        <f t="shared" si="0"/>
        <v>220.49</v>
      </c>
    </row>
    <row r="10" spans="1:19" ht="15.75" thickTop="1" x14ac:dyDescent="0.25">
      <c r="A10" s="402"/>
      <c r="B10" s="289"/>
      <c r="C10" s="405"/>
      <c r="D10" s="289"/>
      <c r="E10" s="413"/>
      <c r="F10" s="292"/>
      <c r="G10" s="82" t="s">
        <v>211</v>
      </c>
      <c r="H10" s="116">
        <v>363</v>
      </c>
      <c r="I10" s="117">
        <v>161.80000000000001</v>
      </c>
      <c r="J10" s="116">
        <v>21</v>
      </c>
      <c r="K10" s="117">
        <v>10.6</v>
      </c>
      <c r="L10" s="116">
        <v>28</v>
      </c>
      <c r="M10" s="117">
        <v>84.9</v>
      </c>
      <c r="N10" s="116">
        <v>215</v>
      </c>
      <c r="O10" s="117">
        <v>628.34</v>
      </c>
      <c r="P10" s="116">
        <v>290</v>
      </c>
      <c r="Q10" s="117">
        <v>4935.6099999999997</v>
      </c>
      <c r="R10" s="116">
        <f t="shared" si="0"/>
        <v>917</v>
      </c>
      <c r="S10" s="117">
        <f>SUM(S5:S9)</f>
        <v>5821.2499999999991</v>
      </c>
    </row>
    <row r="11" spans="1:19" ht="15" customHeight="1" x14ac:dyDescent="0.25">
      <c r="A11" s="402"/>
      <c r="B11" s="289"/>
      <c r="C11" s="405"/>
      <c r="D11" s="283"/>
      <c r="E11" s="412" t="s">
        <v>210</v>
      </c>
      <c r="F11" s="292"/>
      <c r="G11" s="114" t="s">
        <v>209</v>
      </c>
      <c r="H11" s="63">
        <v>4</v>
      </c>
      <c r="I11" s="115">
        <v>1.25</v>
      </c>
      <c r="J11" s="63">
        <v>0</v>
      </c>
      <c r="K11" s="115">
        <v>0</v>
      </c>
      <c r="L11" s="63">
        <v>0</v>
      </c>
      <c r="M11" s="115">
        <v>0</v>
      </c>
      <c r="N11" s="63">
        <v>17</v>
      </c>
      <c r="O11" s="115">
        <v>424.68</v>
      </c>
      <c r="P11" s="63">
        <v>548</v>
      </c>
      <c r="Q11" s="115">
        <v>1871.87</v>
      </c>
      <c r="R11" s="63">
        <f t="shared" si="0"/>
        <v>569</v>
      </c>
      <c r="S11" s="115">
        <f t="shared" si="0"/>
        <v>2297.7999999999997</v>
      </c>
    </row>
    <row r="12" spans="1:19" x14ac:dyDescent="0.25">
      <c r="A12" s="402"/>
      <c r="B12" s="289"/>
      <c r="C12" s="405"/>
      <c r="D12" s="283"/>
      <c r="E12" s="405"/>
      <c r="F12" s="292"/>
      <c r="G12" s="114" t="s">
        <v>208</v>
      </c>
      <c r="H12" s="63">
        <v>2530</v>
      </c>
      <c r="I12" s="115">
        <v>8605.67</v>
      </c>
      <c r="J12" s="63">
        <v>280</v>
      </c>
      <c r="K12" s="115">
        <v>621.36</v>
      </c>
      <c r="L12" s="63">
        <v>4</v>
      </c>
      <c r="M12" s="115">
        <v>46.63</v>
      </c>
      <c r="N12" s="63">
        <v>94</v>
      </c>
      <c r="O12" s="115">
        <v>3356.98</v>
      </c>
      <c r="P12" s="63">
        <v>172</v>
      </c>
      <c r="Q12" s="115">
        <v>208.41</v>
      </c>
      <c r="R12" s="63">
        <f t="shared" si="0"/>
        <v>3080</v>
      </c>
      <c r="S12" s="115">
        <f t="shared" si="0"/>
        <v>12839.05</v>
      </c>
    </row>
    <row r="13" spans="1:19" x14ac:dyDescent="0.25">
      <c r="A13" s="402"/>
      <c r="B13" s="289"/>
      <c r="C13" s="405"/>
      <c r="D13" s="283"/>
      <c r="E13" s="405"/>
      <c r="F13" s="292"/>
      <c r="G13" s="114" t="s">
        <v>207</v>
      </c>
      <c r="H13" s="63">
        <v>35</v>
      </c>
      <c r="I13" s="115">
        <v>54.72</v>
      </c>
      <c r="J13" s="63">
        <v>12</v>
      </c>
      <c r="K13" s="115">
        <v>12.2</v>
      </c>
      <c r="L13" s="63">
        <v>0</v>
      </c>
      <c r="M13" s="115">
        <v>0</v>
      </c>
      <c r="N13" s="63">
        <v>2</v>
      </c>
      <c r="O13" s="115">
        <v>3.72</v>
      </c>
      <c r="P13" s="63">
        <v>0</v>
      </c>
      <c r="Q13" s="115">
        <v>0</v>
      </c>
      <c r="R13" s="63">
        <f t="shared" si="0"/>
        <v>49</v>
      </c>
      <c r="S13" s="115">
        <f t="shared" si="0"/>
        <v>70.64</v>
      </c>
    </row>
    <row r="14" spans="1:19" x14ac:dyDescent="0.25">
      <c r="A14" s="402"/>
      <c r="B14" s="289"/>
      <c r="C14" s="405"/>
      <c r="D14" s="283"/>
      <c r="E14" s="405"/>
      <c r="F14" s="292"/>
      <c r="G14" s="114" t="s">
        <v>206</v>
      </c>
      <c r="H14" s="63">
        <v>4312</v>
      </c>
      <c r="I14" s="115">
        <v>13030.2</v>
      </c>
      <c r="J14" s="63">
        <v>465</v>
      </c>
      <c r="K14" s="115">
        <v>941.05</v>
      </c>
      <c r="L14" s="63">
        <v>1</v>
      </c>
      <c r="M14" s="115">
        <v>1.67</v>
      </c>
      <c r="N14" s="63">
        <v>62</v>
      </c>
      <c r="O14" s="115">
        <v>140.58000000000001</v>
      </c>
      <c r="P14" s="63">
        <v>2</v>
      </c>
      <c r="Q14" s="115">
        <v>2.48</v>
      </c>
      <c r="R14" s="63">
        <f t="shared" si="0"/>
        <v>4842</v>
      </c>
      <c r="S14" s="115">
        <f t="shared" si="0"/>
        <v>14115.98</v>
      </c>
    </row>
    <row r="15" spans="1:19" x14ac:dyDescent="0.25">
      <c r="A15" s="402"/>
      <c r="B15" s="289"/>
      <c r="C15" s="405"/>
      <c r="D15" s="283"/>
      <c r="E15" s="405"/>
      <c r="F15" s="292"/>
      <c r="G15" s="114" t="s">
        <v>205</v>
      </c>
      <c r="H15" s="63">
        <v>255</v>
      </c>
      <c r="I15" s="115">
        <v>263.69</v>
      </c>
      <c r="J15" s="63">
        <v>30</v>
      </c>
      <c r="K15" s="115">
        <v>50.73</v>
      </c>
      <c r="L15" s="63">
        <v>12</v>
      </c>
      <c r="M15" s="115">
        <v>97.62</v>
      </c>
      <c r="N15" s="63">
        <v>48</v>
      </c>
      <c r="O15" s="115">
        <v>538.95000000000005</v>
      </c>
      <c r="P15" s="63">
        <v>1</v>
      </c>
      <c r="Q15" s="115">
        <v>8.52</v>
      </c>
      <c r="R15" s="63">
        <f t="shared" si="0"/>
        <v>346</v>
      </c>
      <c r="S15" s="115">
        <f t="shared" si="0"/>
        <v>959.51</v>
      </c>
    </row>
    <row r="16" spans="1:19" x14ac:dyDescent="0.25">
      <c r="A16" s="402"/>
      <c r="B16" s="289"/>
      <c r="C16" s="405"/>
      <c r="D16" s="283"/>
      <c r="E16" s="405"/>
      <c r="F16" s="292"/>
      <c r="G16" s="114" t="s">
        <v>204</v>
      </c>
      <c r="H16" s="63">
        <v>2</v>
      </c>
      <c r="I16" s="115">
        <v>44.25</v>
      </c>
      <c r="J16" s="63">
        <v>8</v>
      </c>
      <c r="K16" s="115">
        <v>141.93</v>
      </c>
      <c r="L16" s="63">
        <v>11</v>
      </c>
      <c r="M16" s="115">
        <v>500.33</v>
      </c>
      <c r="N16" s="63">
        <v>188</v>
      </c>
      <c r="O16" s="115">
        <v>7431.91</v>
      </c>
      <c r="P16" s="63">
        <v>16</v>
      </c>
      <c r="Q16" s="115">
        <v>256.79000000000002</v>
      </c>
      <c r="R16" s="63">
        <f t="shared" si="0"/>
        <v>225</v>
      </c>
      <c r="S16" s="115">
        <f t="shared" si="0"/>
        <v>8375.2100000000009</v>
      </c>
    </row>
    <row r="17" spans="1:19" x14ac:dyDescent="0.25">
      <c r="A17" s="402"/>
      <c r="B17" s="289"/>
      <c r="C17" s="405"/>
      <c r="D17" s="283"/>
      <c r="E17" s="405"/>
      <c r="F17" s="292"/>
      <c r="G17" s="114" t="s">
        <v>203</v>
      </c>
      <c r="H17" s="63">
        <v>7</v>
      </c>
      <c r="I17" s="115">
        <v>11.99</v>
      </c>
      <c r="J17" s="63">
        <v>4</v>
      </c>
      <c r="K17" s="115">
        <v>17.37</v>
      </c>
      <c r="L17" s="63">
        <v>0</v>
      </c>
      <c r="M17" s="115">
        <v>0</v>
      </c>
      <c r="N17" s="63">
        <v>10</v>
      </c>
      <c r="O17" s="115">
        <v>40.590000000000003</v>
      </c>
      <c r="P17" s="63">
        <v>1</v>
      </c>
      <c r="Q17" s="115">
        <v>1.71</v>
      </c>
      <c r="R17" s="63">
        <f t="shared" si="0"/>
        <v>22</v>
      </c>
      <c r="S17" s="115">
        <f t="shared" si="0"/>
        <v>71.66</v>
      </c>
    </row>
    <row r="18" spans="1:19" ht="15.75" thickBot="1" x14ac:dyDescent="0.3">
      <c r="A18" s="402"/>
      <c r="B18" s="289"/>
      <c r="C18" s="405"/>
      <c r="D18" s="283"/>
      <c r="E18" s="405"/>
      <c r="F18" s="292"/>
      <c r="G18" s="114" t="s">
        <v>202</v>
      </c>
      <c r="H18" s="63">
        <v>17</v>
      </c>
      <c r="I18" s="115">
        <v>3.66</v>
      </c>
      <c r="J18" s="63">
        <v>6</v>
      </c>
      <c r="K18" s="115">
        <v>1.89</v>
      </c>
      <c r="L18" s="63">
        <v>0</v>
      </c>
      <c r="M18" s="115">
        <v>0</v>
      </c>
      <c r="N18" s="63">
        <v>9</v>
      </c>
      <c r="O18" s="115">
        <v>3.01</v>
      </c>
      <c r="P18" s="63">
        <v>5</v>
      </c>
      <c r="Q18" s="115">
        <v>0.75</v>
      </c>
      <c r="R18" s="63">
        <f t="shared" si="0"/>
        <v>37</v>
      </c>
      <c r="S18" s="115">
        <f t="shared" si="0"/>
        <v>9.3099999999999987</v>
      </c>
    </row>
    <row r="19" spans="1:19" ht="15.75" thickTop="1" x14ac:dyDescent="0.25">
      <c r="A19" s="402"/>
      <c r="B19" s="289"/>
      <c r="C19" s="405"/>
      <c r="D19" s="283"/>
      <c r="E19" s="413"/>
      <c r="F19" s="292"/>
      <c r="G19" s="82" t="s">
        <v>201</v>
      </c>
      <c r="H19" s="116">
        <v>6586</v>
      </c>
      <c r="I19" s="117">
        <v>22015.43</v>
      </c>
      <c r="J19" s="116">
        <v>764</v>
      </c>
      <c r="K19" s="117">
        <v>1786.53</v>
      </c>
      <c r="L19" s="116">
        <v>26</v>
      </c>
      <c r="M19" s="117">
        <v>646.25</v>
      </c>
      <c r="N19" s="116">
        <v>405</v>
      </c>
      <c r="O19" s="117">
        <v>11940.42</v>
      </c>
      <c r="P19" s="116">
        <v>601</v>
      </c>
      <c r="Q19" s="117">
        <v>2350.5300000000002</v>
      </c>
      <c r="R19" s="116">
        <f t="shared" si="0"/>
        <v>8382</v>
      </c>
      <c r="S19" s="117">
        <f>SUM(S11:S18)</f>
        <v>38739.159999999996</v>
      </c>
    </row>
    <row r="20" spans="1:19" ht="15" customHeight="1" x14ac:dyDescent="0.25">
      <c r="A20" s="402"/>
      <c r="B20" s="289"/>
      <c r="C20" s="405"/>
      <c r="D20" s="283"/>
      <c r="E20" s="412" t="s">
        <v>200</v>
      </c>
      <c r="F20" s="292"/>
      <c r="G20" s="114" t="s">
        <v>199</v>
      </c>
      <c r="H20" s="63">
        <v>82</v>
      </c>
      <c r="I20" s="115">
        <v>73.37</v>
      </c>
      <c r="J20" s="63">
        <v>33</v>
      </c>
      <c r="K20" s="115">
        <v>38.51</v>
      </c>
      <c r="L20" s="63">
        <v>58</v>
      </c>
      <c r="M20" s="115">
        <v>180.9</v>
      </c>
      <c r="N20" s="63">
        <v>33</v>
      </c>
      <c r="O20" s="115">
        <v>323.2</v>
      </c>
      <c r="P20" s="63">
        <v>4</v>
      </c>
      <c r="Q20" s="115">
        <v>5.62</v>
      </c>
      <c r="R20" s="63">
        <f t="shared" si="0"/>
        <v>210</v>
      </c>
      <c r="S20" s="115">
        <f t="shared" si="0"/>
        <v>621.6</v>
      </c>
    </row>
    <row r="21" spans="1:19" x14ac:dyDescent="0.25">
      <c r="A21" s="402"/>
      <c r="B21" s="289"/>
      <c r="C21" s="405"/>
      <c r="D21" s="283"/>
      <c r="E21" s="405"/>
      <c r="F21" s="292"/>
      <c r="G21" s="114" t="s">
        <v>198</v>
      </c>
      <c r="H21" s="63">
        <v>755</v>
      </c>
      <c r="I21" s="115">
        <v>1059.58</v>
      </c>
      <c r="J21" s="63">
        <v>196</v>
      </c>
      <c r="K21" s="115">
        <v>1107.81</v>
      </c>
      <c r="L21" s="63">
        <v>2</v>
      </c>
      <c r="M21" s="115">
        <v>1.38</v>
      </c>
      <c r="N21" s="63">
        <v>21</v>
      </c>
      <c r="O21" s="115">
        <v>29.49</v>
      </c>
      <c r="P21" s="63">
        <v>1</v>
      </c>
      <c r="Q21" s="115">
        <v>0.21</v>
      </c>
      <c r="R21" s="63">
        <f t="shared" ref="R21:S54" si="1">+H21+J21+L21+N21+P21</f>
        <v>975</v>
      </c>
      <c r="S21" s="115">
        <f t="shared" si="1"/>
        <v>2198.4699999999998</v>
      </c>
    </row>
    <row r="22" spans="1:19" x14ac:dyDescent="0.25">
      <c r="A22" s="402"/>
      <c r="B22" s="289"/>
      <c r="C22" s="405"/>
      <c r="D22" s="283"/>
      <c r="E22" s="405"/>
      <c r="F22" s="292"/>
      <c r="G22" s="114" t="s">
        <v>197</v>
      </c>
      <c r="H22" s="63">
        <v>4</v>
      </c>
      <c r="I22" s="115">
        <v>6.86</v>
      </c>
      <c r="J22" s="63">
        <v>13</v>
      </c>
      <c r="K22" s="115">
        <v>25.39</v>
      </c>
      <c r="L22" s="63">
        <v>20</v>
      </c>
      <c r="M22" s="115">
        <v>41.79</v>
      </c>
      <c r="N22" s="63">
        <v>9</v>
      </c>
      <c r="O22" s="115">
        <v>45.75</v>
      </c>
      <c r="P22" s="63">
        <v>4</v>
      </c>
      <c r="Q22" s="115">
        <v>5.34</v>
      </c>
      <c r="R22" s="63">
        <f t="shared" si="1"/>
        <v>50</v>
      </c>
      <c r="S22" s="115">
        <f t="shared" si="1"/>
        <v>125.13</v>
      </c>
    </row>
    <row r="23" spans="1:19" x14ac:dyDescent="0.25">
      <c r="A23" s="402"/>
      <c r="B23" s="289"/>
      <c r="C23" s="405"/>
      <c r="D23" s="283"/>
      <c r="E23" s="405"/>
      <c r="F23" s="292"/>
      <c r="G23" s="114" t="s">
        <v>196</v>
      </c>
      <c r="H23" s="63">
        <v>99</v>
      </c>
      <c r="I23" s="115">
        <v>157.26</v>
      </c>
      <c r="J23" s="63">
        <v>11</v>
      </c>
      <c r="K23" s="115">
        <v>11.96</v>
      </c>
      <c r="L23" s="63">
        <v>18</v>
      </c>
      <c r="M23" s="115">
        <v>32.96</v>
      </c>
      <c r="N23" s="63">
        <v>28</v>
      </c>
      <c r="O23" s="115">
        <v>91.55</v>
      </c>
      <c r="P23" s="63">
        <v>51</v>
      </c>
      <c r="Q23" s="115">
        <v>44.03</v>
      </c>
      <c r="R23" s="63">
        <f t="shared" si="1"/>
        <v>207</v>
      </c>
      <c r="S23" s="115">
        <f t="shared" si="1"/>
        <v>337.76</v>
      </c>
    </row>
    <row r="24" spans="1:19" x14ac:dyDescent="0.25">
      <c r="A24" s="402"/>
      <c r="B24" s="289"/>
      <c r="C24" s="405"/>
      <c r="D24" s="283"/>
      <c r="E24" s="405"/>
      <c r="F24" s="292"/>
      <c r="G24" s="114" t="s">
        <v>195</v>
      </c>
      <c r="H24" s="63">
        <v>1</v>
      </c>
      <c r="I24" s="115">
        <v>0.28000000000000003</v>
      </c>
      <c r="J24" s="63">
        <v>2</v>
      </c>
      <c r="K24" s="115">
        <v>2.08</v>
      </c>
      <c r="L24" s="63">
        <v>11</v>
      </c>
      <c r="M24" s="115">
        <v>24</v>
      </c>
      <c r="N24" s="63">
        <v>2</v>
      </c>
      <c r="O24" s="115">
        <v>0.28000000000000003</v>
      </c>
      <c r="P24" s="63">
        <v>0</v>
      </c>
      <c r="Q24" s="115">
        <v>0</v>
      </c>
      <c r="R24" s="63">
        <f t="shared" si="1"/>
        <v>16</v>
      </c>
      <c r="S24" s="115">
        <f t="shared" si="1"/>
        <v>26.64</v>
      </c>
    </row>
    <row r="25" spans="1:19" x14ac:dyDescent="0.25">
      <c r="A25" s="402"/>
      <c r="B25" s="289"/>
      <c r="C25" s="405"/>
      <c r="D25" s="283"/>
      <c r="E25" s="405"/>
      <c r="F25" s="292"/>
      <c r="G25" s="114" t="s">
        <v>194</v>
      </c>
      <c r="H25" s="63">
        <v>638</v>
      </c>
      <c r="I25" s="115">
        <v>3157.23</v>
      </c>
      <c r="J25" s="63">
        <v>217</v>
      </c>
      <c r="K25" s="115">
        <v>967.51</v>
      </c>
      <c r="L25" s="63">
        <v>310</v>
      </c>
      <c r="M25" s="115">
        <v>1688.48</v>
      </c>
      <c r="N25" s="63">
        <v>25</v>
      </c>
      <c r="O25" s="115">
        <v>123.55</v>
      </c>
      <c r="P25" s="63">
        <v>0</v>
      </c>
      <c r="Q25" s="115">
        <v>0</v>
      </c>
      <c r="R25" s="63">
        <f t="shared" si="1"/>
        <v>1190</v>
      </c>
      <c r="S25" s="115">
        <f t="shared" si="1"/>
        <v>5936.7699999999995</v>
      </c>
    </row>
    <row r="26" spans="1:19" x14ac:dyDescent="0.25">
      <c r="A26" s="402"/>
      <c r="B26" s="289"/>
      <c r="C26" s="405"/>
      <c r="D26" s="283"/>
      <c r="E26" s="405"/>
      <c r="F26" s="292"/>
      <c r="G26" s="114" t="s">
        <v>193</v>
      </c>
      <c r="H26" s="63">
        <v>34</v>
      </c>
      <c r="I26" s="115">
        <v>24.53</v>
      </c>
      <c r="J26" s="63">
        <v>128</v>
      </c>
      <c r="K26" s="115">
        <v>704.07</v>
      </c>
      <c r="L26" s="63">
        <v>14</v>
      </c>
      <c r="M26" s="115">
        <v>29.5</v>
      </c>
      <c r="N26" s="63">
        <v>8</v>
      </c>
      <c r="O26" s="115">
        <v>29.91</v>
      </c>
      <c r="P26" s="63">
        <v>2</v>
      </c>
      <c r="Q26" s="115">
        <v>1.69</v>
      </c>
      <c r="R26" s="63">
        <f t="shared" si="1"/>
        <v>186</v>
      </c>
      <c r="S26" s="115">
        <f t="shared" si="1"/>
        <v>789.7</v>
      </c>
    </row>
    <row r="27" spans="1:19" x14ac:dyDescent="0.25">
      <c r="A27" s="402"/>
      <c r="B27" s="289"/>
      <c r="C27" s="405"/>
      <c r="D27" s="283"/>
      <c r="E27" s="405"/>
      <c r="F27" s="292"/>
      <c r="G27" s="114" t="s">
        <v>192</v>
      </c>
      <c r="H27" s="63">
        <v>1</v>
      </c>
      <c r="I27" s="115">
        <v>0.17</v>
      </c>
      <c r="J27" s="63">
        <v>0</v>
      </c>
      <c r="K27" s="115">
        <v>0</v>
      </c>
      <c r="L27" s="63">
        <v>2</v>
      </c>
      <c r="M27" s="115">
        <v>0.17</v>
      </c>
      <c r="N27" s="63">
        <v>2</v>
      </c>
      <c r="O27" s="115">
        <v>0.2</v>
      </c>
      <c r="P27" s="63">
        <v>1</v>
      </c>
      <c r="Q27" s="115">
        <v>0.24</v>
      </c>
      <c r="R27" s="63">
        <f t="shared" si="1"/>
        <v>6</v>
      </c>
      <c r="S27" s="115">
        <f t="shared" si="1"/>
        <v>0.78</v>
      </c>
    </row>
    <row r="28" spans="1:19" x14ac:dyDescent="0.25">
      <c r="A28" s="402"/>
      <c r="B28" s="289"/>
      <c r="C28" s="405"/>
      <c r="D28" s="283"/>
      <c r="E28" s="405"/>
      <c r="F28" s="292"/>
      <c r="G28" s="114" t="s">
        <v>191</v>
      </c>
      <c r="H28" s="63">
        <v>142</v>
      </c>
      <c r="I28" s="115">
        <v>126.93</v>
      </c>
      <c r="J28" s="63">
        <v>107</v>
      </c>
      <c r="K28" s="115">
        <v>238.93</v>
      </c>
      <c r="L28" s="63">
        <v>524</v>
      </c>
      <c r="M28" s="115">
        <v>4147.7</v>
      </c>
      <c r="N28" s="63">
        <v>22</v>
      </c>
      <c r="O28" s="115">
        <v>239.04</v>
      </c>
      <c r="P28" s="63">
        <v>0</v>
      </c>
      <c r="Q28" s="115">
        <v>0</v>
      </c>
      <c r="R28" s="63">
        <f t="shared" si="1"/>
        <v>795</v>
      </c>
      <c r="S28" s="115">
        <f t="shared" si="1"/>
        <v>4752.5999999999995</v>
      </c>
    </row>
    <row r="29" spans="1:19" x14ac:dyDescent="0.25">
      <c r="A29" s="402"/>
      <c r="B29" s="289"/>
      <c r="C29" s="405"/>
      <c r="D29" s="283"/>
      <c r="E29" s="405"/>
      <c r="F29" s="292"/>
      <c r="G29" s="114" t="s">
        <v>190</v>
      </c>
      <c r="H29" s="63">
        <v>42</v>
      </c>
      <c r="I29" s="115">
        <v>159.94999999999999</v>
      </c>
      <c r="J29" s="63">
        <v>117</v>
      </c>
      <c r="K29" s="115">
        <v>981.27</v>
      </c>
      <c r="L29" s="63">
        <v>34</v>
      </c>
      <c r="M29" s="115">
        <v>47.18</v>
      </c>
      <c r="N29" s="63">
        <v>15</v>
      </c>
      <c r="O29" s="115">
        <v>182.33</v>
      </c>
      <c r="P29" s="63">
        <v>7</v>
      </c>
      <c r="Q29" s="115">
        <v>14.67</v>
      </c>
      <c r="R29" s="63">
        <f t="shared" si="1"/>
        <v>215</v>
      </c>
      <c r="S29" s="115">
        <f t="shared" si="1"/>
        <v>1385.4</v>
      </c>
    </row>
    <row r="30" spans="1:19" x14ac:dyDescent="0.25">
      <c r="A30" s="402"/>
      <c r="B30" s="289"/>
      <c r="C30" s="405"/>
      <c r="D30" s="283"/>
      <c r="E30" s="405"/>
      <c r="F30" s="292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89"/>
      <c r="C31" s="405"/>
      <c r="D31" s="283"/>
      <c r="E31" s="405"/>
      <c r="F31" s="292"/>
      <c r="G31" s="114" t="s">
        <v>189</v>
      </c>
      <c r="H31" s="63">
        <v>164</v>
      </c>
      <c r="I31" s="115">
        <v>22.14</v>
      </c>
      <c r="J31" s="63">
        <v>65</v>
      </c>
      <c r="K31" s="115">
        <v>19.920000000000002</v>
      </c>
      <c r="L31" s="63">
        <v>11</v>
      </c>
      <c r="M31" s="115">
        <v>8.83</v>
      </c>
      <c r="N31" s="63">
        <v>80</v>
      </c>
      <c r="O31" s="115">
        <v>31.01</v>
      </c>
      <c r="P31" s="63">
        <v>7</v>
      </c>
      <c r="Q31" s="115">
        <v>5.43</v>
      </c>
      <c r="R31" s="63">
        <f t="shared" si="1"/>
        <v>327</v>
      </c>
      <c r="S31" s="115">
        <f t="shared" si="1"/>
        <v>87.330000000000013</v>
      </c>
    </row>
    <row r="32" spans="1:19" ht="15.75" thickTop="1" x14ac:dyDescent="0.25">
      <c r="A32" s="402"/>
      <c r="B32" s="289"/>
      <c r="C32" s="405"/>
      <c r="D32" s="283"/>
      <c r="E32" s="413"/>
      <c r="F32" s="292"/>
      <c r="G32" s="82" t="s">
        <v>188</v>
      </c>
      <c r="H32" s="116">
        <v>1481</v>
      </c>
      <c r="I32" s="117">
        <v>4788.3</v>
      </c>
      <c r="J32" s="116">
        <v>590</v>
      </c>
      <c r="K32" s="117">
        <v>4097.45</v>
      </c>
      <c r="L32" s="116">
        <v>595</v>
      </c>
      <c r="M32" s="117">
        <v>6202.89</v>
      </c>
      <c r="N32" s="116">
        <v>194</v>
      </c>
      <c r="O32" s="117">
        <v>1096.31</v>
      </c>
      <c r="P32" s="116">
        <v>70</v>
      </c>
      <c r="Q32" s="117">
        <v>77.23</v>
      </c>
      <c r="R32" s="116">
        <f t="shared" si="1"/>
        <v>2930</v>
      </c>
      <c r="S32" s="117">
        <f>SUM(S20:S31)</f>
        <v>16262.18</v>
      </c>
    </row>
    <row r="33" spans="1:19" ht="15" customHeight="1" x14ac:dyDescent="0.25">
      <c r="A33" s="402" t="s">
        <v>96</v>
      </c>
      <c r="B33" s="289"/>
      <c r="C33" s="405" t="s">
        <v>174</v>
      </c>
      <c r="D33" s="283"/>
      <c r="E33" s="412" t="s">
        <v>187</v>
      </c>
      <c r="F33" s="292"/>
      <c r="G33" s="114" t="s">
        <v>186</v>
      </c>
      <c r="H33" s="63">
        <v>1</v>
      </c>
      <c r="I33" s="115">
        <v>0.57999999999999996</v>
      </c>
      <c r="J33" s="63">
        <v>0</v>
      </c>
      <c r="K33" s="115">
        <v>0</v>
      </c>
      <c r="L33" s="63">
        <v>0</v>
      </c>
      <c r="M33" s="115">
        <v>0</v>
      </c>
      <c r="N33" s="63">
        <v>2</v>
      </c>
      <c r="O33" s="115">
        <v>2.83</v>
      </c>
      <c r="P33" s="63">
        <v>55</v>
      </c>
      <c r="Q33" s="115">
        <v>244.1</v>
      </c>
      <c r="R33" s="63">
        <f t="shared" si="1"/>
        <v>58</v>
      </c>
      <c r="S33" s="115">
        <f t="shared" si="1"/>
        <v>247.51</v>
      </c>
    </row>
    <row r="34" spans="1:19" ht="15" customHeight="1" x14ac:dyDescent="0.25">
      <c r="A34" s="402"/>
      <c r="B34" s="289"/>
      <c r="C34" s="405"/>
      <c r="D34" s="283"/>
      <c r="E34" s="405"/>
      <c r="F34" s="292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89"/>
      <c r="C35" s="405"/>
      <c r="D35" s="283"/>
      <c r="E35" s="405"/>
      <c r="F35" s="292"/>
      <c r="G35" s="114" t="s">
        <v>185</v>
      </c>
      <c r="H35" s="63">
        <v>0</v>
      </c>
      <c r="I35" s="115">
        <v>0</v>
      </c>
      <c r="J35" s="63">
        <v>0</v>
      </c>
      <c r="K35" s="115">
        <v>0</v>
      </c>
      <c r="L35" s="63">
        <v>0</v>
      </c>
      <c r="M35" s="115">
        <v>0</v>
      </c>
      <c r="N35" s="63">
        <v>1</v>
      </c>
      <c r="O35" s="115">
        <v>0.06</v>
      </c>
      <c r="P35" s="63">
        <v>1</v>
      </c>
      <c r="Q35" s="115">
        <v>0.13</v>
      </c>
      <c r="R35" s="63">
        <f t="shared" si="1"/>
        <v>2</v>
      </c>
      <c r="S35" s="115">
        <f t="shared" si="1"/>
        <v>0.19</v>
      </c>
    </row>
    <row r="36" spans="1:19" x14ac:dyDescent="0.25">
      <c r="A36" s="402"/>
      <c r="B36" s="289"/>
      <c r="C36" s="405"/>
      <c r="D36" s="283"/>
      <c r="E36" s="405"/>
      <c r="F36" s="292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0</v>
      </c>
      <c r="O36" s="115">
        <v>0</v>
      </c>
      <c r="P36" s="63">
        <v>1</v>
      </c>
      <c r="Q36" s="115">
        <v>1.6</v>
      </c>
      <c r="R36" s="63">
        <f t="shared" si="1"/>
        <v>1</v>
      </c>
      <c r="S36" s="115">
        <f t="shared" si="1"/>
        <v>1.6</v>
      </c>
    </row>
    <row r="37" spans="1:19" x14ac:dyDescent="0.25">
      <c r="A37" s="402"/>
      <c r="B37" s="289"/>
      <c r="C37" s="405"/>
      <c r="D37" s="283"/>
      <c r="E37" s="405"/>
      <c r="F37" s="292"/>
      <c r="G37" s="114" t="s">
        <v>183</v>
      </c>
      <c r="H37" s="63">
        <v>15</v>
      </c>
      <c r="I37" s="115">
        <v>10.36</v>
      </c>
      <c r="J37" s="63">
        <v>6</v>
      </c>
      <c r="K37" s="115">
        <v>10.220000000000001</v>
      </c>
      <c r="L37" s="63">
        <v>4</v>
      </c>
      <c r="M37" s="115">
        <v>2.2400000000000002</v>
      </c>
      <c r="N37" s="63">
        <v>4</v>
      </c>
      <c r="O37" s="115">
        <v>7.21</v>
      </c>
      <c r="P37" s="63">
        <v>7</v>
      </c>
      <c r="Q37" s="115">
        <v>25.39</v>
      </c>
      <c r="R37" s="63">
        <f t="shared" si="1"/>
        <v>36</v>
      </c>
      <c r="S37" s="115">
        <f t="shared" si="1"/>
        <v>55.42</v>
      </c>
    </row>
    <row r="38" spans="1:19" x14ac:dyDescent="0.25">
      <c r="A38" s="402"/>
      <c r="B38" s="289"/>
      <c r="C38" s="405"/>
      <c r="D38" s="283"/>
      <c r="E38" s="405"/>
      <c r="F38" s="292"/>
      <c r="G38" s="114" t="s">
        <v>182</v>
      </c>
      <c r="H38" s="63">
        <v>1</v>
      </c>
      <c r="I38" s="115">
        <v>0.44</v>
      </c>
      <c r="J38" s="63">
        <v>3</v>
      </c>
      <c r="K38" s="115">
        <v>21.02</v>
      </c>
      <c r="L38" s="63">
        <v>1</v>
      </c>
      <c r="M38" s="115">
        <v>0.95</v>
      </c>
      <c r="N38" s="63">
        <v>29</v>
      </c>
      <c r="O38" s="115">
        <v>153.04</v>
      </c>
      <c r="P38" s="63">
        <v>1</v>
      </c>
      <c r="Q38" s="115">
        <v>2.94</v>
      </c>
      <c r="R38" s="63">
        <f t="shared" si="1"/>
        <v>35</v>
      </c>
      <c r="S38" s="115">
        <f t="shared" si="1"/>
        <v>178.39</v>
      </c>
    </row>
    <row r="39" spans="1:19" x14ac:dyDescent="0.25">
      <c r="A39" s="402"/>
      <c r="B39" s="289"/>
      <c r="C39" s="405"/>
      <c r="D39" s="283"/>
      <c r="E39" s="405"/>
      <c r="F39" s="292"/>
      <c r="G39" s="114" t="s">
        <v>520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89"/>
      <c r="C40" s="405"/>
      <c r="D40" s="283"/>
      <c r="E40" s="405"/>
      <c r="F40" s="292"/>
      <c r="G40" s="114" t="s">
        <v>181</v>
      </c>
      <c r="H40" s="63">
        <v>196</v>
      </c>
      <c r="I40" s="115">
        <v>1100.6400000000001</v>
      </c>
      <c r="J40" s="63">
        <v>127</v>
      </c>
      <c r="K40" s="115">
        <v>381.68</v>
      </c>
      <c r="L40" s="63">
        <v>1</v>
      </c>
      <c r="M40" s="115">
        <v>3</v>
      </c>
      <c r="N40" s="63">
        <v>0</v>
      </c>
      <c r="O40" s="115">
        <v>0</v>
      </c>
      <c r="P40" s="63">
        <v>0</v>
      </c>
      <c r="Q40" s="115">
        <v>0</v>
      </c>
      <c r="R40" s="63">
        <f t="shared" si="1"/>
        <v>324</v>
      </c>
      <c r="S40" s="115">
        <f t="shared" si="1"/>
        <v>1485.3200000000002</v>
      </c>
    </row>
    <row r="41" spans="1:19" x14ac:dyDescent="0.25">
      <c r="A41" s="402"/>
      <c r="B41" s="289"/>
      <c r="C41" s="405"/>
      <c r="D41" s="283"/>
      <c r="E41" s="405"/>
      <c r="F41" s="292"/>
      <c r="G41" s="114" t="s">
        <v>521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0</v>
      </c>
      <c r="Q41" s="115">
        <v>0</v>
      </c>
      <c r="R41" s="63">
        <f t="shared" si="1"/>
        <v>0</v>
      </c>
      <c r="S41" s="115">
        <f t="shared" si="1"/>
        <v>0</v>
      </c>
    </row>
    <row r="42" spans="1:19" x14ac:dyDescent="0.25">
      <c r="A42" s="402"/>
      <c r="B42" s="289"/>
      <c r="C42" s="405"/>
      <c r="D42" s="283"/>
      <c r="E42" s="405"/>
      <c r="F42" s="292"/>
      <c r="G42" s="114" t="s">
        <v>423</v>
      </c>
      <c r="H42" s="63">
        <v>0</v>
      </c>
      <c r="I42" s="115">
        <v>0</v>
      </c>
      <c r="J42" s="63">
        <v>0</v>
      </c>
      <c r="K42" s="115">
        <v>0</v>
      </c>
      <c r="L42" s="63">
        <v>0</v>
      </c>
      <c r="M42" s="115">
        <v>0</v>
      </c>
      <c r="N42" s="63">
        <v>1</v>
      </c>
      <c r="O42" s="115">
        <v>0.08</v>
      </c>
      <c r="P42" s="63">
        <v>0</v>
      </c>
      <c r="Q42" s="115">
        <v>0</v>
      </c>
      <c r="R42" s="63">
        <f t="shared" si="1"/>
        <v>1</v>
      </c>
      <c r="S42" s="115">
        <f t="shared" si="1"/>
        <v>0.08</v>
      </c>
    </row>
    <row r="43" spans="1:19" x14ac:dyDescent="0.25">
      <c r="A43" s="402"/>
      <c r="B43" s="289"/>
      <c r="C43" s="405"/>
      <c r="D43" s="283"/>
      <c r="E43" s="405"/>
      <c r="F43" s="292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0</v>
      </c>
      <c r="Q43" s="115">
        <v>0</v>
      </c>
      <c r="R43" s="63">
        <f t="shared" si="1"/>
        <v>0</v>
      </c>
      <c r="S43" s="115">
        <f t="shared" si="1"/>
        <v>0</v>
      </c>
    </row>
    <row r="44" spans="1:19" x14ac:dyDescent="0.25">
      <c r="A44" s="402"/>
      <c r="B44" s="289"/>
      <c r="C44" s="405"/>
      <c r="D44" s="283"/>
      <c r="E44" s="405"/>
      <c r="F44" s="292"/>
      <c r="G44" s="114" t="s">
        <v>180</v>
      </c>
      <c r="H44" s="63">
        <v>1</v>
      </c>
      <c r="I44" s="115">
        <v>0.36</v>
      </c>
      <c r="J44" s="63">
        <v>5</v>
      </c>
      <c r="K44" s="115">
        <v>8.8800000000000008</v>
      </c>
      <c r="L44" s="63">
        <v>4</v>
      </c>
      <c r="M44" s="115">
        <v>20.73</v>
      </c>
      <c r="N44" s="63">
        <v>22</v>
      </c>
      <c r="O44" s="115">
        <v>123.53</v>
      </c>
      <c r="P44" s="63">
        <v>4</v>
      </c>
      <c r="Q44" s="115">
        <v>19.489999999999998</v>
      </c>
      <c r="R44" s="63">
        <f t="shared" si="1"/>
        <v>36</v>
      </c>
      <c r="S44" s="115">
        <f t="shared" si="1"/>
        <v>172.99</v>
      </c>
    </row>
    <row r="45" spans="1:19" ht="15.75" thickBot="1" x14ac:dyDescent="0.3">
      <c r="A45" s="402"/>
      <c r="B45" s="289"/>
      <c r="C45" s="405"/>
      <c r="D45" s="283"/>
      <c r="E45" s="405"/>
      <c r="F45" s="292"/>
      <c r="G45" s="114" t="s">
        <v>179</v>
      </c>
      <c r="H45" s="63">
        <v>0</v>
      </c>
      <c r="I45" s="115">
        <v>0</v>
      </c>
      <c r="J45" s="63">
        <v>0</v>
      </c>
      <c r="K45" s="115">
        <v>0</v>
      </c>
      <c r="L45" s="63">
        <v>0</v>
      </c>
      <c r="M45" s="115">
        <v>0</v>
      </c>
      <c r="N45" s="63">
        <v>0</v>
      </c>
      <c r="O45" s="115">
        <v>0</v>
      </c>
      <c r="P45" s="63">
        <v>0</v>
      </c>
      <c r="Q45" s="115">
        <v>0</v>
      </c>
      <c r="R45" s="63">
        <f t="shared" si="1"/>
        <v>0</v>
      </c>
      <c r="S45" s="115">
        <f t="shared" si="1"/>
        <v>0</v>
      </c>
    </row>
    <row r="46" spans="1:19" ht="15.75" thickTop="1" x14ac:dyDescent="0.25">
      <c r="A46" s="402"/>
      <c r="B46" s="289"/>
      <c r="C46" s="405"/>
      <c r="D46" s="283"/>
      <c r="E46" s="413"/>
      <c r="F46" s="292"/>
      <c r="G46" s="82" t="s">
        <v>178</v>
      </c>
      <c r="H46" s="116">
        <v>213</v>
      </c>
      <c r="I46" s="117">
        <v>1112.3800000000001</v>
      </c>
      <c r="J46" s="116">
        <v>138</v>
      </c>
      <c r="K46" s="117">
        <v>421.8</v>
      </c>
      <c r="L46" s="116">
        <v>9</v>
      </c>
      <c r="M46" s="117">
        <v>26.92</v>
      </c>
      <c r="N46" s="116">
        <v>55</v>
      </c>
      <c r="O46" s="117">
        <v>286.75</v>
      </c>
      <c r="P46" s="116">
        <v>64</v>
      </c>
      <c r="Q46" s="117">
        <v>293.64999999999998</v>
      </c>
      <c r="R46" s="116">
        <f t="shared" si="1"/>
        <v>479</v>
      </c>
      <c r="S46" s="117">
        <f>SUM(S33:S45)</f>
        <v>2141.5</v>
      </c>
    </row>
    <row r="47" spans="1:19" ht="15" customHeight="1" thickBot="1" x14ac:dyDescent="0.3">
      <c r="A47" s="402"/>
      <c r="B47" s="289"/>
      <c r="C47" s="405"/>
      <c r="D47" s="283"/>
      <c r="E47" s="412" t="s">
        <v>177</v>
      </c>
      <c r="F47" s="292"/>
      <c r="G47" s="114" t="s">
        <v>176</v>
      </c>
      <c r="H47" s="63">
        <v>1238</v>
      </c>
      <c r="I47" s="115">
        <v>311.43</v>
      </c>
      <c r="J47" s="63">
        <v>195</v>
      </c>
      <c r="K47" s="115">
        <v>76.02</v>
      </c>
      <c r="L47" s="63">
        <v>9</v>
      </c>
      <c r="M47" s="115">
        <v>3.31</v>
      </c>
      <c r="N47" s="63">
        <v>316</v>
      </c>
      <c r="O47" s="115">
        <v>464.57</v>
      </c>
      <c r="P47" s="63">
        <v>589</v>
      </c>
      <c r="Q47" s="115">
        <v>1810.36</v>
      </c>
      <c r="R47" s="63">
        <f t="shared" si="1"/>
        <v>2347</v>
      </c>
      <c r="S47" s="115">
        <f>+I47+K47+M47+O47+Q47</f>
        <v>2665.6899999999996</v>
      </c>
    </row>
    <row r="48" spans="1:19" ht="15.75" thickTop="1" x14ac:dyDescent="0.25">
      <c r="A48" s="402"/>
      <c r="B48" s="289"/>
      <c r="C48" s="405"/>
      <c r="D48" s="283"/>
      <c r="E48" s="405"/>
      <c r="F48" s="292"/>
      <c r="G48" s="82" t="s">
        <v>175</v>
      </c>
      <c r="H48" s="116">
        <v>1238</v>
      </c>
      <c r="I48" s="117">
        <v>311.43</v>
      </c>
      <c r="J48" s="116">
        <v>195</v>
      </c>
      <c r="K48" s="117">
        <v>76.02</v>
      </c>
      <c r="L48" s="116">
        <v>9</v>
      </c>
      <c r="M48" s="117">
        <v>3.31</v>
      </c>
      <c r="N48" s="116">
        <v>316</v>
      </c>
      <c r="O48" s="117">
        <v>464.57</v>
      </c>
      <c r="P48" s="116">
        <v>589</v>
      </c>
      <c r="Q48" s="117">
        <v>1810.36</v>
      </c>
      <c r="R48" s="116">
        <f t="shared" si="1"/>
        <v>2347</v>
      </c>
      <c r="S48" s="117">
        <f>SUM(S47)</f>
        <v>2665.6899999999996</v>
      </c>
    </row>
    <row r="49" spans="1:19" ht="15.75" customHeight="1" thickBot="1" x14ac:dyDescent="0.3">
      <c r="A49" s="402"/>
      <c r="B49" s="289"/>
      <c r="C49" s="405"/>
      <c r="D49" s="283"/>
      <c r="E49" s="412" t="s">
        <v>173</v>
      </c>
      <c r="F49" s="292"/>
      <c r="G49" s="114" t="s">
        <v>172</v>
      </c>
      <c r="H49" s="63">
        <v>13327</v>
      </c>
      <c r="I49" s="115">
        <v>33022.870000000003</v>
      </c>
      <c r="J49" s="63">
        <v>6461</v>
      </c>
      <c r="K49" s="115">
        <v>17906.71</v>
      </c>
      <c r="L49" s="63">
        <v>1749</v>
      </c>
      <c r="M49" s="115">
        <v>5407.23</v>
      </c>
      <c r="N49" s="63">
        <v>9070</v>
      </c>
      <c r="O49" s="115">
        <v>119490.3</v>
      </c>
      <c r="P49" s="63">
        <v>59</v>
      </c>
      <c r="Q49" s="115">
        <v>140.36000000000001</v>
      </c>
      <c r="R49" s="63">
        <f t="shared" si="1"/>
        <v>30666</v>
      </c>
      <c r="S49" s="115">
        <f>+I49+K49+M49+O49+Q49</f>
        <v>175967.46999999997</v>
      </c>
    </row>
    <row r="50" spans="1:19" ht="15.75" thickTop="1" x14ac:dyDescent="0.25">
      <c r="A50" s="402"/>
      <c r="B50" s="289"/>
      <c r="C50" s="405"/>
      <c r="D50" s="283"/>
      <c r="E50" s="413"/>
      <c r="F50" s="292"/>
      <c r="G50" s="82" t="s">
        <v>171</v>
      </c>
      <c r="H50" s="116">
        <v>13327</v>
      </c>
      <c r="I50" s="117">
        <v>33022.870000000003</v>
      </c>
      <c r="J50" s="116">
        <v>6461</v>
      </c>
      <c r="K50" s="117">
        <v>17906.71</v>
      </c>
      <c r="L50" s="116">
        <v>1749</v>
      </c>
      <c r="M50" s="117">
        <v>5407.23</v>
      </c>
      <c r="N50" s="116">
        <v>9070</v>
      </c>
      <c r="O50" s="117">
        <v>119490.3</v>
      </c>
      <c r="P50" s="116">
        <v>59</v>
      </c>
      <c r="Q50" s="117">
        <v>140.36000000000001</v>
      </c>
      <c r="R50" s="116">
        <f t="shared" si="1"/>
        <v>30666</v>
      </c>
      <c r="S50" s="117">
        <f>SUM(S49)</f>
        <v>175967.46999999997</v>
      </c>
    </row>
    <row r="51" spans="1:19" ht="15" customHeight="1" x14ac:dyDescent="0.25">
      <c r="A51" s="402"/>
      <c r="B51" s="289"/>
      <c r="C51" s="405"/>
      <c r="D51" s="283"/>
      <c r="E51" s="412" t="s">
        <v>170</v>
      </c>
      <c r="F51" s="292"/>
      <c r="G51" s="114" t="s">
        <v>169</v>
      </c>
      <c r="H51" s="63">
        <v>11</v>
      </c>
      <c r="I51" s="115">
        <v>6.44</v>
      </c>
      <c r="J51" s="63">
        <v>17</v>
      </c>
      <c r="K51" s="115">
        <v>15.27</v>
      </c>
      <c r="L51" s="63">
        <v>3</v>
      </c>
      <c r="M51" s="115">
        <v>1.26</v>
      </c>
      <c r="N51" s="63">
        <v>3</v>
      </c>
      <c r="O51" s="115">
        <v>0.14000000000000001</v>
      </c>
      <c r="P51" s="63">
        <v>1</v>
      </c>
      <c r="Q51" s="115">
        <v>6.79</v>
      </c>
      <c r="R51" s="63">
        <f t="shared" si="1"/>
        <v>35</v>
      </c>
      <c r="S51" s="115">
        <f t="shared" si="1"/>
        <v>29.900000000000002</v>
      </c>
    </row>
    <row r="52" spans="1:19" x14ac:dyDescent="0.25">
      <c r="A52" s="402"/>
      <c r="B52" s="289"/>
      <c r="C52" s="405"/>
      <c r="D52" s="283"/>
      <c r="E52" s="405"/>
      <c r="F52" s="292"/>
      <c r="G52" s="114" t="s">
        <v>168</v>
      </c>
      <c r="H52" s="63">
        <v>18</v>
      </c>
      <c r="I52" s="115">
        <v>11.78</v>
      </c>
      <c r="J52" s="63">
        <v>12</v>
      </c>
      <c r="K52" s="115">
        <v>4.88</v>
      </c>
      <c r="L52" s="63">
        <v>0</v>
      </c>
      <c r="M52" s="115">
        <v>0</v>
      </c>
      <c r="N52" s="63">
        <v>1</v>
      </c>
      <c r="O52" s="115">
        <v>6.97</v>
      </c>
      <c r="P52" s="63">
        <v>1</v>
      </c>
      <c r="Q52" s="115">
        <v>10.56</v>
      </c>
      <c r="R52" s="63">
        <f t="shared" si="1"/>
        <v>32</v>
      </c>
      <c r="S52" s="115">
        <f t="shared" si="1"/>
        <v>34.19</v>
      </c>
    </row>
    <row r="53" spans="1:19" x14ac:dyDescent="0.25">
      <c r="A53" s="402"/>
      <c r="B53" s="289"/>
      <c r="C53" s="405"/>
      <c r="D53" s="283"/>
      <c r="E53" s="405"/>
      <c r="F53" s="292"/>
      <c r="G53" s="114" t="s">
        <v>167</v>
      </c>
      <c r="H53" s="63">
        <v>17</v>
      </c>
      <c r="I53" s="115">
        <v>17.47</v>
      </c>
      <c r="J53" s="63">
        <v>13</v>
      </c>
      <c r="K53" s="115">
        <v>7.45</v>
      </c>
      <c r="L53" s="63">
        <v>0</v>
      </c>
      <c r="M53" s="115">
        <v>0</v>
      </c>
      <c r="N53" s="63">
        <v>0</v>
      </c>
      <c r="O53" s="115">
        <v>0</v>
      </c>
      <c r="P53" s="63">
        <v>1</v>
      </c>
      <c r="Q53" s="115">
        <v>0.65</v>
      </c>
      <c r="R53" s="63">
        <f t="shared" si="1"/>
        <v>31</v>
      </c>
      <c r="S53" s="115">
        <f t="shared" si="1"/>
        <v>25.569999999999997</v>
      </c>
    </row>
    <row r="54" spans="1:19" x14ac:dyDescent="0.25">
      <c r="A54" s="402"/>
      <c r="B54" s="289"/>
      <c r="C54" s="405"/>
      <c r="D54" s="283"/>
      <c r="E54" s="405"/>
      <c r="F54" s="292"/>
      <c r="G54" s="114" t="s">
        <v>166</v>
      </c>
      <c r="H54" s="63">
        <v>1</v>
      </c>
      <c r="I54" s="115">
        <v>0.1</v>
      </c>
      <c r="J54" s="63">
        <v>17</v>
      </c>
      <c r="K54" s="115">
        <v>95.57</v>
      </c>
      <c r="L54" s="63">
        <v>1</v>
      </c>
      <c r="M54" s="115">
        <v>1.08</v>
      </c>
      <c r="N54" s="63">
        <v>19</v>
      </c>
      <c r="O54" s="115">
        <v>121.09</v>
      </c>
      <c r="P54" s="63">
        <v>50</v>
      </c>
      <c r="Q54" s="115">
        <v>323.61</v>
      </c>
      <c r="R54" s="63">
        <f t="shared" si="1"/>
        <v>88</v>
      </c>
      <c r="S54" s="115">
        <f t="shared" si="1"/>
        <v>541.45000000000005</v>
      </c>
    </row>
    <row r="55" spans="1:19" x14ac:dyDescent="0.25">
      <c r="A55" s="402"/>
      <c r="B55" s="289"/>
      <c r="C55" s="405"/>
      <c r="D55" s="283"/>
      <c r="E55" s="405"/>
      <c r="F55" s="292"/>
      <c r="G55" s="114" t="s">
        <v>165</v>
      </c>
      <c r="H55" s="63">
        <v>234</v>
      </c>
      <c r="I55" s="115">
        <v>308.77999999999997</v>
      </c>
      <c r="J55" s="63">
        <v>154</v>
      </c>
      <c r="K55" s="115">
        <v>240.79</v>
      </c>
      <c r="L55" s="63">
        <v>5</v>
      </c>
      <c r="M55" s="115">
        <v>12.27</v>
      </c>
      <c r="N55" s="63">
        <v>4</v>
      </c>
      <c r="O55" s="115">
        <v>17.920000000000002</v>
      </c>
      <c r="P55" s="63">
        <v>2</v>
      </c>
      <c r="Q55" s="115">
        <v>3.24</v>
      </c>
      <c r="R55" s="63">
        <f t="shared" ref="R55:S89" si="2">+H55+J55+L55+N55+P55</f>
        <v>399</v>
      </c>
      <c r="S55" s="115">
        <f t="shared" si="2"/>
        <v>582.99999999999989</v>
      </c>
    </row>
    <row r="56" spans="1:19" x14ac:dyDescent="0.25">
      <c r="A56" s="402"/>
      <c r="B56" s="289"/>
      <c r="C56" s="405"/>
      <c r="D56" s="283"/>
      <c r="E56" s="405"/>
      <c r="F56" s="292"/>
      <c r="G56" s="114" t="s">
        <v>164</v>
      </c>
      <c r="H56" s="63">
        <v>17</v>
      </c>
      <c r="I56" s="115">
        <v>18.13</v>
      </c>
      <c r="J56" s="63">
        <v>2</v>
      </c>
      <c r="K56" s="115">
        <v>11.78</v>
      </c>
      <c r="L56" s="63">
        <v>0</v>
      </c>
      <c r="M56" s="115">
        <v>0</v>
      </c>
      <c r="N56" s="63">
        <v>2</v>
      </c>
      <c r="O56" s="115">
        <v>0.64</v>
      </c>
      <c r="P56" s="63">
        <v>0</v>
      </c>
      <c r="Q56" s="115">
        <v>0</v>
      </c>
      <c r="R56" s="63">
        <f t="shared" si="2"/>
        <v>21</v>
      </c>
      <c r="S56" s="115">
        <f t="shared" si="2"/>
        <v>30.549999999999997</v>
      </c>
    </row>
    <row r="57" spans="1:19" ht="15.75" thickBot="1" x14ac:dyDescent="0.3">
      <c r="A57" s="402"/>
      <c r="B57" s="289"/>
      <c r="C57" s="405"/>
      <c r="D57" s="283"/>
      <c r="E57" s="405"/>
      <c r="F57" s="292"/>
      <c r="G57" s="114" t="s">
        <v>163</v>
      </c>
      <c r="H57" s="63">
        <v>24</v>
      </c>
      <c r="I57" s="115">
        <v>5.23</v>
      </c>
      <c r="J57" s="63">
        <v>6</v>
      </c>
      <c r="K57" s="115">
        <v>2.64</v>
      </c>
      <c r="L57" s="63">
        <v>4</v>
      </c>
      <c r="M57" s="115">
        <v>1.49</v>
      </c>
      <c r="N57" s="63">
        <v>44</v>
      </c>
      <c r="O57" s="115">
        <v>16.78</v>
      </c>
      <c r="P57" s="63">
        <v>1</v>
      </c>
      <c r="Q57" s="115">
        <v>0.9</v>
      </c>
      <c r="R57" s="63">
        <f t="shared" si="2"/>
        <v>79</v>
      </c>
      <c r="S57" s="115">
        <f t="shared" si="2"/>
        <v>27.04</v>
      </c>
    </row>
    <row r="58" spans="1:19" ht="15.75" thickTop="1" x14ac:dyDescent="0.25">
      <c r="A58" s="402"/>
      <c r="B58" s="289"/>
      <c r="C58" s="405"/>
      <c r="D58" s="283"/>
      <c r="E58" s="413"/>
      <c r="F58" s="292"/>
      <c r="G58" s="82" t="s">
        <v>162</v>
      </c>
      <c r="H58" s="116">
        <v>287</v>
      </c>
      <c r="I58" s="117">
        <v>367.93</v>
      </c>
      <c r="J58" s="116">
        <v>191</v>
      </c>
      <c r="K58" s="117">
        <v>378.38</v>
      </c>
      <c r="L58" s="116">
        <v>13</v>
      </c>
      <c r="M58" s="117">
        <v>16.100000000000001</v>
      </c>
      <c r="N58" s="116">
        <v>73</v>
      </c>
      <c r="O58" s="117">
        <v>163.54</v>
      </c>
      <c r="P58" s="116">
        <v>53</v>
      </c>
      <c r="Q58" s="117">
        <v>345.75</v>
      </c>
      <c r="R58" s="116">
        <f t="shared" si="2"/>
        <v>617</v>
      </c>
      <c r="S58" s="117">
        <f>SUM(S51:S57)</f>
        <v>1271.6999999999998</v>
      </c>
    </row>
    <row r="59" spans="1:19" ht="15" customHeight="1" thickBot="1" x14ac:dyDescent="0.3">
      <c r="A59" s="402"/>
      <c r="B59" s="289"/>
      <c r="C59" s="405"/>
      <c r="D59" s="283"/>
      <c r="E59" s="412" t="s">
        <v>161</v>
      </c>
      <c r="F59" s="292"/>
      <c r="G59" s="114" t="s">
        <v>160</v>
      </c>
      <c r="H59" s="63">
        <v>22</v>
      </c>
      <c r="I59" s="115">
        <v>172.6</v>
      </c>
      <c r="J59" s="63">
        <v>76</v>
      </c>
      <c r="K59" s="115">
        <v>1408.01</v>
      </c>
      <c r="L59" s="63">
        <v>100</v>
      </c>
      <c r="M59" s="115">
        <v>16542.36</v>
      </c>
      <c r="N59" s="63">
        <v>1185</v>
      </c>
      <c r="O59" s="115">
        <v>61418.19</v>
      </c>
      <c r="P59" s="63">
        <v>24</v>
      </c>
      <c r="Q59" s="115">
        <v>85.62</v>
      </c>
      <c r="R59" s="63">
        <f t="shared" si="2"/>
        <v>1407</v>
      </c>
      <c r="S59" s="115">
        <f>+I59+K59+M59+O59+Q59</f>
        <v>79626.78</v>
      </c>
    </row>
    <row r="60" spans="1:19" ht="15.75" thickTop="1" x14ac:dyDescent="0.25">
      <c r="A60" s="402"/>
      <c r="B60" s="289"/>
      <c r="C60" s="405"/>
      <c r="D60" s="283"/>
      <c r="E60" s="413"/>
      <c r="F60" s="292"/>
      <c r="G60" s="82" t="s">
        <v>159</v>
      </c>
      <c r="H60" s="116">
        <v>22</v>
      </c>
      <c r="I60" s="117">
        <v>172.6</v>
      </c>
      <c r="J60" s="116">
        <v>76</v>
      </c>
      <c r="K60" s="117">
        <v>1408.01</v>
      </c>
      <c r="L60" s="116">
        <v>100</v>
      </c>
      <c r="M60" s="117">
        <v>16542.36</v>
      </c>
      <c r="N60" s="116">
        <v>1185</v>
      </c>
      <c r="O60" s="117">
        <v>61418.19</v>
      </c>
      <c r="P60" s="116">
        <v>24</v>
      </c>
      <c r="Q60" s="117">
        <v>85.62</v>
      </c>
      <c r="R60" s="116">
        <f t="shared" si="2"/>
        <v>1407</v>
      </c>
      <c r="S60" s="117">
        <f>SUM(S59)</f>
        <v>79626.78</v>
      </c>
    </row>
    <row r="61" spans="1:19" ht="15" customHeight="1" x14ac:dyDescent="0.25">
      <c r="A61" s="402"/>
      <c r="B61" s="289"/>
      <c r="C61" s="405"/>
      <c r="D61" s="283"/>
      <c r="E61" s="412" t="s">
        <v>158</v>
      </c>
      <c r="F61" s="292"/>
      <c r="G61" s="114" t="s">
        <v>157</v>
      </c>
      <c r="H61" s="63">
        <v>332</v>
      </c>
      <c r="I61" s="115">
        <v>735.66</v>
      </c>
      <c r="J61" s="63">
        <v>140</v>
      </c>
      <c r="K61" s="115">
        <v>774.38</v>
      </c>
      <c r="L61" s="63">
        <v>0</v>
      </c>
      <c r="M61" s="115">
        <v>0</v>
      </c>
      <c r="N61" s="63">
        <v>8</v>
      </c>
      <c r="O61" s="115">
        <v>124.8</v>
      </c>
      <c r="P61" s="63">
        <v>1</v>
      </c>
      <c r="Q61" s="115">
        <v>18.82</v>
      </c>
      <c r="R61" s="63">
        <f t="shared" si="2"/>
        <v>481</v>
      </c>
      <c r="S61" s="115">
        <f>+I61+K61+M61+O61+Q61</f>
        <v>1653.6599999999999</v>
      </c>
    </row>
    <row r="62" spans="1:19" x14ac:dyDescent="0.25">
      <c r="A62" s="402"/>
      <c r="B62" s="289"/>
      <c r="C62" s="405"/>
      <c r="D62" s="283"/>
      <c r="E62" s="405"/>
      <c r="F62" s="292"/>
      <c r="G62" s="114" t="s">
        <v>156</v>
      </c>
      <c r="H62" s="63">
        <v>1005</v>
      </c>
      <c r="I62" s="115">
        <v>65392.17</v>
      </c>
      <c r="J62" s="63">
        <v>16</v>
      </c>
      <c r="K62" s="115">
        <v>817.65</v>
      </c>
      <c r="L62" s="63">
        <v>0</v>
      </c>
      <c r="M62" s="115">
        <v>0</v>
      </c>
      <c r="N62" s="63">
        <v>3</v>
      </c>
      <c r="O62" s="115">
        <v>79.84</v>
      </c>
      <c r="P62" s="63">
        <v>0</v>
      </c>
      <c r="Q62" s="115">
        <v>0</v>
      </c>
      <c r="R62" s="63">
        <f t="shared" si="2"/>
        <v>1024</v>
      </c>
      <c r="S62" s="115">
        <f>+I62+K62+M62+O62+Q62</f>
        <v>66289.659999999989</v>
      </c>
    </row>
    <row r="63" spans="1:19" ht="15.75" thickBot="1" x14ac:dyDescent="0.3">
      <c r="A63" s="402"/>
      <c r="B63" s="289"/>
      <c r="C63" s="405"/>
      <c r="D63" s="283"/>
      <c r="E63" s="405"/>
      <c r="F63" s="292"/>
      <c r="G63" s="114" t="s">
        <v>155</v>
      </c>
      <c r="H63" s="63">
        <v>3950</v>
      </c>
      <c r="I63" s="115">
        <v>16073.55</v>
      </c>
      <c r="J63" s="63">
        <v>1944</v>
      </c>
      <c r="K63" s="115">
        <v>61936.19</v>
      </c>
      <c r="L63" s="63">
        <v>198</v>
      </c>
      <c r="M63" s="115">
        <v>23618.75</v>
      </c>
      <c r="N63" s="63">
        <v>4034</v>
      </c>
      <c r="O63" s="115">
        <v>440570.07</v>
      </c>
      <c r="P63" s="63">
        <v>80</v>
      </c>
      <c r="Q63" s="115">
        <v>1788.06</v>
      </c>
      <c r="R63" s="63">
        <f t="shared" si="2"/>
        <v>10206</v>
      </c>
      <c r="S63" s="115">
        <f>+I63+K63+M63+O63+Q63</f>
        <v>543986.62000000011</v>
      </c>
    </row>
    <row r="64" spans="1:19" ht="15.75" thickTop="1" x14ac:dyDescent="0.25">
      <c r="A64" s="402"/>
      <c r="B64" s="289"/>
      <c r="C64" s="405"/>
      <c r="D64" s="283"/>
      <c r="E64" s="413"/>
      <c r="F64" s="292"/>
      <c r="G64" s="82" t="s">
        <v>154</v>
      </c>
      <c r="H64" s="116">
        <v>4347</v>
      </c>
      <c r="I64" s="117">
        <v>82201.38</v>
      </c>
      <c r="J64" s="116">
        <v>1979</v>
      </c>
      <c r="K64" s="117">
        <v>63528.22</v>
      </c>
      <c r="L64" s="116">
        <v>198</v>
      </c>
      <c r="M64" s="117">
        <v>23618.75</v>
      </c>
      <c r="N64" s="116">
        <v>4037</v>
      </c>
      <c r="O64" s="117">
        <v>440774.71</v>
      </c>
      <c r="P64" s="116">
        <v>81</v>
      </c>
      <c r="Q64" s="117">
        <v>1806.88</v>
      </c>
      <c r="R64" s="116">
        <f t="shared" si="2"/>
        <v>10642</v>
      </c>
      <c r="S64" s="117">
        <f>SUM(S61:S63)</f>
        <v>611929.94000000006</v>
      </c>
    </row>
    <row r="65" spans="1:19" ht="15.75" thickBot="1" x14ac:dyDescent="0.3">
      <c r="A65" s="402"/>
      <c r="B65" s="289"/>
      <c r="C65" s="405"/>
      <c r="D65" s="283"/>
      <c r="E65" s="412" t="s">
        <v>153</v>
      </c>
      <c r="F65" s="292"/>
      <c r="G65" s="114" t="s">
        <v>152</v>
      </c>
      <c r="H65" s="63">
        <v>7472</v>
      </c>
      <c r="I65" s="115">
        <v>32637.43</v>
      </c>
      <c r="J65" s="63">
        <v>1036</v>
      </c>
      <c r="K65" s="115">
        <v>5961.88</v>
      </c>
      <c r="L65" s="63">
        <v>479</v>
      </c>
      <c r="M65" s="115">
        <v>7668.13</v>
      </c>
      <c r="N65" s="63">
        <v>601</v>
      </c>
      <c r="O65" s="115">
        <v>10296.25</v>
      </c>
      <c r="P65" s="63">
        <v>25</v>
      </c>
      <c r="Q65" s="115">
        <v>129.91999999999999</v>
      </c>
      <c r="R65" s="63">
        <f t="shared" si="2"/>
        <v>9613</v>
      </c>
      <c r="S65" s="115">
        <f>+I65+K65+M65+O65+Q65</f>
        <v>56693.609999999993</v>
      </c>
    </row>
    <row r="66" spans="1:19" ht="16.5" thickTop="1" thickBot="1" x14ac:dyDescent="0.3">
      <c r="A66" s="402"/>
      <c r="B66" s="289"/>
      <c r="C66" s="405"/>
      <c r="D66" s="283"/>
      <c r="E66" s="405"/>
      <c r="F66" s="292"/>
      <c r="G66" s="82" t="s">
        <v>151</v>
      </c>
      <c r="H66" s="118">
        <v>7472</v>
      </c>
      <c r="I66" s="117">
        <v>32637.43</v>
      </c>
      <c r="J66" s="118">
        <v>1036</v>
      </c>
      <c r="K66" s="117">
        <v>5961.88</v>
      </c>
      <c r="L66" s="118">
        <v>479</v>
      </c>
      <c r="M66" s="117">
        <v>7668.13</v>
      </c>
      <c r="N66" s="118">
        <v>601</v>
      </c>
      <c r="O66" s="117">
        <v>10296.25</v>
      </c>
      <c r="P66" s="118">
        <v>25</v>
      </c>
      <c r="Q66" s="117">
        <v>129.91999999999999</v>
      </c>
      <c r="R66" s="118">
        <f t="shared" si="2"/>
        <v>9613</v>
      </c>
      <c r="S66" s="117">
        <f>SUM(S65)</f>
        <v>56693.609999999993</v>
      </c>
    </row>
    <row r="67" spans="1:19" ht="15.75" thickTop="1" x14ac:dyDescent="0.25">
      <c r="A67" s="402" t="s">
        <v>96</v>
      </c>
      <c r="B67" s="289"/>
      <c r="C67" s="405" t="s">
        <v>174</v>
      </c>
      <c r="D67" s="283"/>
      <c r="E67" s="412" t="s">
        <v>147</v>
      </c>
      <c r="F67" s="292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0</v>
      </c>
      <c r="O67" s="115">
        <v>0</v>
      </c>
      <c r="P67" s="63">
        <v>0</v>
      </c>
      <c r="Q67" s="115">
        <v>0</v>
      </c>
      <c r="R67" s="63">
        <f t="shared" si="2"/>
        <v>0</v>
      </c>
      <c r="S67" s="115">
        <f t="shared" si="2"/>
        <v>0</v>
      </c>
    </row>
    <row r="68" spans="1:19" x14ac:dyDescent="0.25">
      <c r="A68" s="402"/>
      <c r="B68" s="289"/>
      <c r="C68" s="405"/>
      <c r="D68" s="283"/>
      <c r="E68" s="405"/>
      <c r="F68" s="292"/>
      <c r="G68" s="114" t="s">
        <v>482</v>
      </c>
      <c r="H68" s="63">
        <v>0</v>
      </c>
      <c r="I68" s="115">
        <v>0</v>
      </c>
      <c r="J68" s="63">
        <v>0</v>
      </c>
      <c r="K68" s="115">
        <v>0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0</v>
      </c>
      <c r="S68" s="115">
        <f t="shared" si="2"/>
        <v>0</v>
      </c>
    </row>
    <row r="69" spans="1:19" x14ac:dyDescent="0.25">
      <c r="A69" s="402"/>
      <c r="B69" s="289"/>
      <c r="C69" s="405"/>
      <c r="D69" s="283"/>
      <c r="E69" s="405"/>
      <c r="F69" s="292"/>
      <c r="G69" s="114" t="s">
        <v>149</v>
      </c>
      <c r="H69" s="63">
        <v>0</v>
      </c>
      <c r="I69" s="115">
        <v>0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0</v>
      </c>
      <c r="S69" s="115">
        <f t="shared" si="2"/>
        <v>0</v>
      </c>
    </row>
    <row r="70" spans="1:19" x14ac:dyDescent="0.25">
      <c r="A70" s="402"/>
      <c r="B70" s="289"/>
      <c r="C70" s="405"/>
      <c r="D70" s="283"/>
      <c r="E70" s="405"/>
      <c r="F70" s="292"/>
      <c r="G70" s="114" t="s">
        <v>483</v>
      </c>
      <c r="H70" s="63">
        <v>0</v>
      </c>
      <c r="I70" s="115">
        <v>0</v>
      </c>
      <c r="J70" s="63">
        <v>0</v>
      </c>
      <c r="K70" s="115">
        <v>0</v>
      </c>
      <c r="L70" s="63">
        <v>0</v>
      </c>
      <c r="M70" s="115">
        <v>0</v>
      </c>
      <c r="N70" s="63">
        <v>0</v>
      </c>
      <c r="O70" s="115">
        <v>0</v>
      </c>
      <c r="P70" s="63">
        <v>0</v>
      </c>
      <c r="Q70" s="115">
        <v>0</v>
      </c>
      <c r="R70" s="63">
        <f t="shared" si="2"/>
        <v>0</v>
      </c>
      <c r="S70" s="115">
        <f t="shared" si="2"/>
        <v>0</v>
      </c>
    </row>
    <row r="71" spans="1:19" x14ac:dyDescent="0.25">
      <c r="A71" s="402"/>
      <c r="B71" s="289"/>
      <c r="C71" s="405"/>
      <c r="D71" s="283"/>
      <c r="E71" s="405"/>
      <c r="F71" s="292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89"/>
      <c r="C72" s="405"/>
      <c r="D72" s="283"/>
      <c r="E72" s="405"/>
      <c r="F72" s="292"/>
      <c r="G72" s="114" t="s">
        <v>148</v>
      </c>
      <c r="H72" s="63">
        <v>4</v>
      </c>
      <c r="I72" s="115">
        <v>0.43</v>
      </c>
      <c r="J72" s="63">
        <v>2</v>
      </c>
      <c r="K72" s="115">
        <v>0.53</v>
      </c>
      <c r="L72" s="63">
        <v>1</v>
      </c>
      <c r="M72" s="115">
        <v>1.48</v>
      </c>
      <c r="N72" s="63">
        <v>7</v>
      </c>
      <c r="O72" s="115">
        <v>9.1999999999999993</v>
      </c>
      <c r="P72" s="63">
        <v>0</v>
      </c>
      <c r="Q72" s="115">
        <v>0</v>
      </c>
      <c r="R72" s="63">
        <f t="shared" si="2"/>
        <v>14</v>
      </c>
      <c r="S72" s="115">
        <f t="shared" si="2"/>
        <v>11.639999999999999</v>
      </c>
    </row>
    <row r="73" spans="1:19" ht="15.75" thickBot="1" x14ac:dyDescent="0.3">
      <c r="A73" s="402"/>
      <c r="B73" s="289"/>
      <c r="C73" s="405"/>
      <c r="D73" s="283"/>
      <c r="E73" s="405"/>
      <c r="F73" s="292"/>
      <c r="G73" s="114" t="s">
        <v>147</v>
      </c>
      <c r="H73" s="63">
        <v>2</v>
      </c>
      <c r="I73" s="115">
        <v>0.11</v>
      </c>
      <c r="J73" s="63">
        <v>5</v>
      </c>
      <c r="K73" s="115">
        <v>1.17</v>
      </c>
      <c r="L73" s="63">
        <v>0</v>
      </c>
      <c r="M73" s="115">
        <v>0</v>
      </c>
      <c r="N73" s="63">
        <v>9</v>
      </c>
      <c r="O73" s="115">
        <v>0.81</v>
      </c>
      <c r="P73" s="63">
        <v>0</v>
      </c>
      <c r="Q73" s="115">
        <v>0</v>
      </c>
      <c r="R73" s="63">
        <f t="shared" si="2"/>
        <v>16</v>
      </c>
      <c r="S73" s="115">
        <f t="shared" si="2"/>
        <v>2.09</v>
      </c>
    </row>
    <row r="74" spans="1:19" ht="16.5" thickTop="1" thickBot="1" x14ac:dyDescent="0.3">
      <c r="A74" s="402"/>
      <c r="B74" s="289"/>
      <c r="C74" s="405"/>
      <c r="D74" s="283"/>
      <c r="E74" s="407"/>
      <c r="F74" s="292"/>
      <c r="G74" s="82" t="s">
        <v>146</v>
      </c>
      <c r="H74" s="116">
        <v>6</v>
      </c>
      <c r="I74" s="117">
        <v>0.54</v>
      </c>
      <c r="J74" s="116">
        <v>7</v>
      </c>
      <c r="K74" s="117">
        <v>1.7</v>
      </c>
      <c r="L74" s="116">
        <v>1</v>
      </c>
      <c r="M74" s="117">
        <v>1.48</v>
      </c>
      <c r="N74" s="116">
        <v>16</v>
      </c>
      <c r="O74" s="117">
        <v>10.01</v>
      </c>
      <c r="P74" s="116">
        <v>0</v>
      </c>
      <c r="Q74" s="117">
        <v>0</v>
      </c>
      <c r="R74" s="116">
        <f t="shared" si="2"/>
        <v>30</v>
      </c>
      <c r="S74" s="117">
        <f>SUM(S67:S73)</f>
        <v>13.729999999999999</v>
      </c>
    </row>
    <row r="75" spans="1:19" ht="16.5" thickTop="1" thickBot="1" x14ac:dyDescent="0.3">
      <c r="A75" s="402"/>
      <c r="B75" s="289"/>
      <c r="C75" s="405"/>
      <c r="D75" s="283"/>
      <c r="E75" s="319"/>
      <c r="F75" s="292"/>
      <c r="G75" s="324" t="s">
        <v>522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89"/>
      <c r="C76" s="405"/>
      <c r="D76" s="283"/>
      <c r="E76" s="319"/>
      <c r="F76" s="292"/>
      <c r="G76" s="324" t="s">
        <v>523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89"/>
      <c r="C77" s="405"/>
      <c r="D77" s="283"/>
      <c r="E77" s="319"/>
      <c r="F77" s="292"/>
      <c r="G77" s="324" t="s">
        <v>524</v>
      </c>
      <c r="H77" s="116">
        <v>82</v>
      </c>
      <c r="I77" s="117">
        <v>19.07</v>
      </c>
      <c r="J77" s="116">
        <v>6</v>
      </c>
      <c r="K77" s="117">
        <v>0.77</v>
      </c>
      <c r="L77" s="116">
        <v>0</v>
      </c>
      <c r="M77" s="117">
        <v>0</v>
      </c>
      <c r="N77" s="116">
        <v>0</v>
      </c>
      <c r="O77" s="117">
        <v>0</v>
      </c>
      <c r="P77" s="116">
        <v>0</v>
      </c>
      <c r="Q77" s="117">
        <v>0</v>
      </c>
      <c r="R77" s="116">
        <f t="shared" si="2"/>
        <v>88</v>
      </c>
      <c r="S77" s="117">
        <f t="shared" si="2"/>
        <v>19.84</v>
      </c>
    </row>
    <row r="78" spans="1:19" ht="16.5" thickTop="1" thickBot="1" x14ac:dyDescent="0.3">
      <c r="A78" s="402"/>
      <c r="B78" s="289"/>
      <c r="C78" s="413"/>
      <c r="D78" s="283"/>
      <c r="E78" s="410" t="s">
        <v>145</v>
      </c>
      <c r="F78" s="410"/>
      <c r="G78" s="410"/>
      <c r="H78" s="119">
        <v>23185</v>
      </c>
      <c r="I78" s="120">
        <v>176811.16</v>
      </c>
      <c r="J78" s="119">
        <v>8973</v>
      </c>
      <c r="K78" s="120">
        <v>95578.07</v>
      </c>
      <c r="L78" s="119">
        <v>2779</v>
      </c>
      <c r="M78" s="120">
        <v>60218.32</v>
      </c>
      <c r="N78" s="119">
        <v>11211</v>
      </c>
      <c r="O78" s="120">
        <v>646569.39</v>
      </c>
      <c r="P78" s="119">
        <v>1101</v>
      </c>
      <c r="Q78" s="120">
        <v>11975.91</v>
      </c>
      <c r="R78" s="119">
        <f t="shared" si="2"/>
        <v>47249</v>
      </c>
      <c r="S78" s="120">
        <f>+S74+S66+S64+S60+S58+S50+S48+S46+S32+S19+S10+S75+S76+S77</f>
        <v>991152.85</v>
      </c>
    </row>
    <row r="79" spans="1:19" ht="15" customHeight="1" thickTop="1" x14ac:dyDescent="0.25">
      <c r="A79" s="402"/>
      <c r="B79" s="283"/>
      <c r="C79" s="412" t="s">
        <v>95</v>
      </c>
      <c r="D79" s="283"/>
      <c r="E79" s="404" t="s">
        <v>144</v>
      </c>
      <c r="F79" s="292"/>
      <c r="G79" s="114" t="s">
        <v>22</v>
      </c>
      <c r="H79" s="63">
        <v>0</v>
      </c>
      <c r="I79" s="115">
        <v>0</v>
      </c>
      <c r="J79" s="63">
        <v>164</v>
      </c>
      <c r="K79" s="115">
        <v>3890.03</v>
      </c>
      <c r="L79" s="63">
        <v>187</v>
      </c>
      <c r="M79" s="115">
        <v>11899.33</v>
      </c>
      <c r="N79" s="63">
        <v>129</v>
      </c>
      <c r="O79" s="115">
        <v>3735.97</v>
      </c>
      <c r="P79" s="63">
        <v>2</v>
      </c>
      <c r="Q79" s="115">
        <v>201.35</v>
      </c>
      <c r="R79" s="63">
        <f t="shared" si="2"/>
        <v>482</v>
      </c>
      <c r="S79" s="115">
        <f t="shared" si="2"/>
        <v>19726.68</v>
      </c>
    </row>
    <row r="80" spans="1:19" x14ac:dyDescent="0.25">
      <c r="A80" s="402"/>
      <c r="B80" s="283"/>
      <c r="C80" s="405"/>
      <c r="D80" s="283"/>
      <c r="E80" s="405"/>
      <c r="F80" s="292"/>
      <c r="G80" s="114" t="s">
        <v>143</v>
      </c>
      <c r="H80" s="63">
        <v>415</v>
      </c>
      <c r="I80" s="115">
        <v>648.02</v>
      </c>
      <c r="J80" s="63">
        <v>408</v>
      </c>
      <c r="K80" s="115">
        <v>1442.37</v>
      </c>
      <c r="L80" s="63">
        <v>20</v>
      </c>
      <c r="M80" s="115">
        <v>203.95</v>
      </c>
      <c r="N80" s="63">
        <v>707</v>
      </c>
      <c r="O80" s="115">
        <v>16089.49</v>
      </c>
      <c r="P80" s="63">
        <v>10</v>
      </c>
      <c r="Q80" s="115">
        <v>128.85</v>
      </c>
      <c r="R80" s="63">
        <f t="shared" si="2"/>
        <v>1560</v>
      </c>
      <c r="S80" s="115">
        <f t="shared" si="2"/>
        <v>18512.679999999997</v>
      </c>
    </row>
    <row r="81" spans="1:19" x14ac:dyDescent="0.25">
      <c r="A81" s="402"/>
      <c r="B81" s="283"/>
      <c r="C81" s="405"/>
      <c r="D81" s="283"/>
      <c r="E81" s="405"/>
      <c r="F81" s="292"/>
      <c r="G81" s="114" t="s">
        <v>142</v>
      </c>
      <c r="H81" s="63">
        <v>446</v>
      </c>
      <c r="I81" s="115">
        <v>644.88</v>
      </c>
      <c r="J81" s="63">
        <v>380</v>
      </c>
      <c r="K81" s="115">
        <v>1527.97</v>
      </c>
      <c r="L81" s="63">
        <v>0</v>
      </c>
      <c r="M81" s="115">
        <v>0</v>
      </c>
      <c r="N81" s="63">
        <v>14</v>
      </c>
      <c r="O81" s="115">
        <v>134.54</v>
      </c>
      <c r="P81" s="63">
        <v>1</v>
      </c>
      <c r="Q81" s="115">
        <v>10.95</v>
      </c>
      <c r="R81" s="63">
        <f t="shared" si="2"/>
        <v>841</v>
      </c>
      <c r="S81" s="115">
        <f t="shared" si="2"/>
        <v>2318.3399999999997</v>
      </c>
    </row>
    <row r="82" spans="1:19" x14ac:dyDescent="0.25">
      <c r="A82" s="402"/>
      <c r="B82" s="283"/>
      <c r="C82" s="405"/>
      <c r="D82" s="283"/>
      <c r="E82" s="405"/>
      <c r="F82" s="292"/>
      <c r="G82" s="114" t="s">
        <v>141</v>
      </c>
      <c r="H82" s="63">
        <v>8</v>
      </c>
      <c r="I82" s="115">
        <v>3.62</v>
      </c>
      <c r="J82" s="63">
        <v>0</v>
      </c>
      <c r="K82" s="115">
        <v>0</v>
      </c>
      <c r="L82" s="63">
        <v>23</v>
      </c>
      <c r="M82" s="115">
        <v>169.21</v>
      </c>
      <c r="N82" s="63">
        <v>272</v>
      </c>
      <c r="O82" s="115">
        <v>6649.14</v>
      </c>
      <c r="P82" s="63">
        <v>6</v>
      </c>
      <c r="Q82" s="115">
        <v>42.26</v>
      </c>
      <c r="R82" s="63">
        <f t="shared" si="2"/>
        <v>309</v>
      </c>
      <c r="S82" s="115">
        <f t="shared" si="2"/>
        <v>6864.2300000000005</v>
      </c>
    </row>
    <row r="83" spans="1:19" x14ac:dyDescent="0.25">
      <c r="A83" s="402"/>
      <c r="B83" s="283"/>
      <c r="C83" s="405"/>
      <c r="D83" s="283"/>
      <c r="E83" s="405"/>
      <c r="F83" s="292"/>
      <c r="G83" s="114" t="s">
        <v>140</v>
      </c>
      <c r="H83" s="63">
        <v>879</v>
      </c>
      <c r="I83" s="115">
        <v>1566.35</v>
      </c>
      <c r="J83" s="63">
        <v>403</v>
      </c>
      <c r="K83" s="115">
        <v>3447.31</v>
      </c>
      <c r="L83" s="63">
        <v>204</v>
      </c>
      <c r="M83" s="115">
        <v>9278.64</v>
      </c>
      <c r="N83" s="63">
        <v>146</v>
      </c>
      <c r="O83" s="115">
        <v>6216.04</v>
      </c>
      <c r="P83" s="63">
        <v>2</v>
      </c>
      <c r="Q83" s="115">
        <v>2.35</v>
      </c>
      <c r="R83" s="63">
        <f t="shared" si="2"/>
        <v>1634</v>
      </c>
      <c r="S83" s="115">
        <f t="shared" si="2"/>
        <v>20510.689999999999</v>
      </c>
    </row>
    <row r="84" spans="1:19" x14ac:dyDescent="0.25">
      <c r="A84" s="402"/>
      <c r="B84" s="283"/>
      <c r="C84" s="405"/>
      <c r="D84" s="283"/>
      <c r="E84" s="405"/>
      <c r="F84" s="292"/>
      <c r="G84" s="114" t="s">
        <v>139</v>
      </c>
      <c r="H84" s="63">
        <v>92</v>
      </c>
      <c r="I84" s="115">
        <v>141.16</v>
      </c>
      <c r="J84" s="63">
        <v>134</v>
      </c>
      <c r="K84" s="115">
        <v>442.13</v>
      </c>
      <c r="L84" s="63">
        <v>16</v>
      </c>
      <c r="M84" s="115">
        <v>334.16</v>
      </c>
      <c r="N84" s="63">
        <v>157</v>
      </c>
      <c r="O84" s="115">
        <v>2616.13</v>
      </c>
      <c r="P84" s="63">
        <v>1</v>
      </c>
      <c r="Q84" s="115">
        <v>3.75</v>
      </c>
      <c r="R84" s="63">
        <f t="shared" si="2"/>
        <v>400</v>
      </c>
      <c r="S84" s="115">
        <f t="shared" si="2"/>
        <v>3537.33</v>
      </c>
    </row>
    <row r="85" spans="1:19" x14ac:dyDescent="0.25">
      <c r="A85" s="402"/>
      <c r="B85" s="283"/>
      <c r="C85" s="405"/>
      <c r="D85" s="283"/>
      <c r="E85" s="405"/>
      <c r="F85" s="292"/>
      <c r="G85" s="114" t="s">
        <v>138</v>
      </c>
      <c r="H85" s="63">
        <v>160</v>
      </c>
      <c r="I85" s="115">
        <v>200.27</v>
      </c>
      <c r="J85" s="63">
        <v>80</v>
      </c>
      <c r="K85" s="115">
        <v>186.95</v>
      </c>
      <c r="L85" s="63">
        <v>44</v>
      </c>
      <c r="M85" s="115">
        <v>550.89</v>
      </c>
      <c r="N85" s="63">
        <v>376</v>
      </c>
      <c r="O85" s="115">
        <v>10548.22</v>
      </c>
      <c r="P85" s="63">
        <v>3</v>
      </c>
      <c r="Q85" s="115">
        <v>13.3</v>
      </c>
      <c r="R85" s="63">
        <f t="shared" si="2"/>
        <v>663</v>
      </c>
      <c r="S85" s="115">
        <f t="shared" si="2"/>
        <v>11499.63</v>
      </c>
    </row>
    <row r="86" spans="1:19" x14ac:dyDescent="0.25">
      <c r="A86" s="402"/>
      <c r="B86" s="283"/>
      <c r="C86" s="405"/>
      <c r="D86" s="283"/>
      <c r="E86" s="405"/>
      <c r="F86" s="292"/>
      <c r="G86" s="114" t="s">
        <v>525</v>
      </c>
      <c r="H86" s="63">
        <v>0</v>
      </c>
      <c r="I86" s="115">
        <v>0</v>
      </c>
      <c r="J86" s="63">
        <v>0</v>
      </c>
      <c r="K86" s="115">
        <v>0</v>
      </c>
      <c r="L86" s="63">
        <v>0</v>
      </c>
      <c r="M86" s="115">
        <v>0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0</v>
      </c>
      <c r="S86" s="115">
        <f t="shared" si="2"/>
        <v>0</v>
      </c>
    </row>
    <row r="87" spans="1:19" x14ac:dyDescent="0.25">
      <c r="A87" s="402"/>
      <c r="B87" s="283"/>
      <c r="C87" s="405"/>
      <c r="D87" s="283"/>
      <c r="E87" s="405"/>
      <c r="F87" s="292"/>
      <c r="G87" s="114" t="s">
        <v>137</v>
      </c>
      <c r="H87" s="63">
        <v>32</v>
      </c>
      <c r="I87" s="115">
        <v>61.94</v>
      </c>
      <c r="J87" s="63">
        <v>31</v>
      </c>
      <c r="K87" s="115">
        <v>302.32</v>
      </c>
      <c r="L87" s="63">
        <v>5</v>
      </c>
      <c r="M87" s="115">
        <v>56.11</v>
      </c>
      <c r="N87" s="63">
        <v>298</v>
      </c>
      <c r="O87" s="115">
        <v>7021.18</v>
      </c>
      <c r="P87" s="63">
        <v>6</v>
      </c>
      <c r="Q87" s="115">
        <v>25.91</v>
      </c>
      <c r="R87" s="63">
        <f t="shared" si="2"/>
        <v>372</v>
      </c>
      <c r="S87" s="115">
        <f t="shared" si="2"/>
        <v>7467.46</v>
      </c>
    </row>
    <row r="88" spans="1:19" ht="15.75" thickBot="1" x14ac:dyDescent="0.3">
      <c r="A88" s="402"/>
      <c r="B88" s="283"/>
      <c r="C88" s="405"/>
      <c r="D88" s="283"/>
      <c r="E88" s="405"/>
      <c r="F88" s="292"/>
      <c r="G88" s="114" t="s">
        <v>136</v>
      </c>
      <c r="H88" s="63">
        <v>34</v>
      </c>
      <c r="I88" s="115">
        <v>7.84</v>
      </c>
      <c r="J88" s="63">
        <v>16</v>
      </c>
      <c r="K88" s="115">
        <v>65.400000000000006</v>
      </c>
      <c r="L88" s="63">
        <v>2</v>
      </c>
      <c r="M88" s="115">
        <v>1.39</v>
      </c>
      <c r="N88" s="63">
        <v>2</v>
      </c>
      <c r="O88" s="115">
        <v>1.4</v>
      </c>
      <c r="P88" s="63">
        <v>1</v>
      </c>
      <c r="Q88" s="115">
        <v>5.18</v>
      </c>
      <c r="R88" s="63">
        <f t="shared" si="2"/>
        <v>55</v>
      </c>
      <c r="S88" s="115">
        <f t="shared" si="2"/>
        <v>81.210000000000008</v>
      </c>
    </row>
    <row r="89" spans="1:19" ht="15.75" thickTop="1" x14ac:dyDescent="0.25">
      <c r="A89" s="402"/>
      <c r="B89" s="283"/>
      <c r="C89" s="405"/>
      <c r="D89" s="283"/>
      <c r="E89" s="413"/>
      <c r="F89" s="292"/>
      <c r="G89" s="82" t="s">
        <v>135</v>
      </c>
      <c r="H89" s="116">
        <v>1380</v>
      </c>
      <c r="I89" s="117">
        <v>3274.08</v>
      </c>
      <c r="J89" s="116">
        <v>1135</v>
      </c>
      <c r="K89" s="117">
        <v>11304.48</v>
      </c>
      <c r="L89" s="116">
        <v>411</v>
      </c>
      <c r="M89" s="117">
        <v>22493.68</v>
      </c>
      <c r="N89" s="116">
        <v>1406</v>
      </c>
      <c r="O89" s="117">
        <v>53012.11</v>
      </c>
      <c r="P89" s="116">
        <v>23</v>
      </c>
      <c r="Q89" s="117">
        <v>433.9</v>
      </c>
      <c r="R89" s="116">
        <f t="shared" si="2"/>
        <v>4355</v>
      </c>
      <c r="S89" s="117">
        <f>SUM(S79:S88)</f>
        <v>90518.250000000015</v>
      </c>
    </row>
    <row r="90" spans="1:19" ht="15.75" thickBot="1" x14ac:dyDescent="0.3">
      <c r="A90" s="402"/>
      <c r="B90" s="283"/>
      <c r="C90" s="405"/>
      <c r="D90" s="283"/>
      <c r="E90" s="412" t="s">
        <v>134</v>
      </c>
      <c r="F90" s="292"/>
      <c r="G90" s="114" t="s">
        <v>133</v>
      </c>
      <c r="H90" s="63">
        <v>0</v>
      </c>
      <c r="I90" s="115">
        <v>0</v>
      </c>
      <c r="J90" s="63">
        <v>0</v>
      </c>
      <c r="K90" s="115">
        <v>0</v>
      </c>
      <c r="L90" s="63">
        <v>0</v>
      </c>
      <c r="M90" s="115">
        <v>0</v>
      </c>
      <c r="N90" s="63">
        <v>0</v>
      </c>
      <c r="O90" s="115">
        <v>0</v>
      </c>
      <c r="P90" s="63">
        <v>0</v>
      </c>
      <c r="Q90" s="115">
        <v>0</v>
      </c>
      <c r="R90" s="63">
        <f t="shared" ref="R90:S122" si="3">+H90+J90+L90+N90+P90</f>
        <v>0</v>
      </c>
      <c r="S90" s="115">
        <f>+I90+K90+M90+O90+Q90</f>
        <v>0</v>
      </c>
    </row>
    <row r="91" spans="1:19" ht="15.75" thickTop="1" x14ac:dyDescent="0.25">
      <c r="A91" s="402"/>
      <c r="B91" s="283"/>
      <c r="C91" s="405"/>
      <c r="D91" s="283"/>
      <c r="E91" s="413"/>
      <c r="F91" s="292"/>
      <c r="G91" s="82" t="s">
        <v>132</v>
      </c>
      <c r="H91" s="116">
        <v>0</v>
      </c>
      <c r="I91" s="117">
        <v>0</v>
      </c>
      <c r="J91" s="116">
        <v>0</v>
      </c>
      <c r="K91" s="117">
        <v>0</v>
      </c>
      <c r="L91" s="116">
        <v>0</v>
      </c>
      <c r="M91" s="117">
        <v>0</v>
      </c>
      <c r="N91" s="116">
        <v>0</v>
      </c>
      <c r="O91" s="117">
        <v>0</v>
      </c>
      <c r="P91" s="116">
        <v>0</v>
      </c>
      <c r="Q91" s="117">
        <v>0</v>
      </c>
      <c r="R91" s="116">
        <f t="shared" si="3"/>
        <v>0</v>
      </c>
      <c r="S91" s="117">
        <f>SUM(S90)</f>
        <v>0</v>
      </c>
    </row>
    <row r="92" spans="1:19" ht="15" customHeight="1" x14ac:dyDescent="0.25">
      <c r="A92" s="402"/>
      <c r="B92" s="283"/>
      <c r="C92" s="405"/>
      <c r="D92" s="283"/>
      <c r="E92" s="412" t="s">
        <v>131</v>
      </c>
      <c r="F92" s="292"/>
      <c r="G92" s="114" t="s">
        <v>130</v>
      </c>
      <c r="H92" s="63">
        <v>17</v>
      </c>
      <c r="I92" s="115">
        <v>23.13</v>
      </c>
      <c r="J92" s="63">
        <v>33</v>
      </c>
      <c r="K92" s="115">
        <v>209.66</v>
      </c>
      <c r="L92" s="63">
        <v>42</v>
      </c>
      <c r="M92" s="115">
        <v>563.58000000000004</v>
      </c>
      <c r="N92" s="63">
        <v>219</v>
      </c>
      <c r="O92" s="115">
        <v>4192.33</v>
      </c>
      <c r="P92" s="63">
        <v>0</v>
      </c>
      <c r="Q92" s="115">
        <v>0</v>
      </c>
      <c r="R92" s="63">
        <f t="shared" si="3"/>
        <v>311</v>
      </c>
      <c r="S92" s="115">
        <f t="shared" si="3"/>
        <v>4988.7</v>
      </c>
    </row>
    <row r="93" spans="1:19" ht="15" customHeight="1" x14ac:dyDescent="0.25">
      <c r="A93" s="402"/>
      <c r="B93" s="283"/>
      <c r="C93" s="405"/>
      <c r="D93" s="283"/>
      <c r="E93" s="405"/>
      <c r="F93" s="292"/>
      <c r="G93" s="114" t="s">
        <v>484</v>
      </c>
      <c r="H93" s="63">
        <v>0</v>
      </c>
      <c r="I93" s="115">
        <v>0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0</v>
      </c>
      <c r="S93" s="115">
        <f t="shared" si="3"/>
        <v>0</v>
      </c>
    </row>
    <row r="94" spans="1:19" x14ac:dyDescent="0.25">
      <c r="A94" s="402"/>
      <c r="B94" s="283"/>
      <c r="C94" s="405"/>
      <c r="D94" s="283"/>
      <c r="E94" s="405"/>
      <c r="F94" s="292"/>
      <c r="G94" s="114" t="s">
        <v>129</v>
      </c>
      <c r="H94" s="63">
        <v>218</v>
      </c>
      <c r="I94" s="115">
        <v>351.12</v>
      </c>
      <c r="J94" s="63">
        <v>213</v>
      </c>
      <c r="K94" s="115">
        <v>2174</v>
      </c>
      <c r="L94" s="63">
        <v>73</v>
      </c>
      <c r="M94" s="115">
        <v>1085.33</v>
      </c>
      <c r="N94" s="63">
        <v>1402</v>
      </c>
      <c r="O94" s="115">
        <v>35471.97</v>
      </c>
      <c r="P94" s="63">
        <v>14</v>
      </c>
      <c r="Q94" s="115">
        <v>97.3</v>
      </c>
      <c r="R94" s="63">
        <f t="shared" si="3"/>
        <v>1920</v>
      </c>
      <c r="S94" s="115">
        <f t="shared" si="3"/>
        <v>39179.72</v>
      </c>
    </row>
    <row r="95" spans="1:19" x14ac:dyDescent="0.25">
      <c r="A95" s="402"/>
      <c r="B95" s="283"/>
      <c r="C95" s="405"/>
      <c r="D95" s="283"/>
      <c r="E95" s="405"/>
      <c r="F95" s="292"/>
      <c r="G95" s="114" t="s">
        <v>485</v>
      </c>
      <c r="H95" s="63">
        <v>0</v>
      </c>
      <c r="I95" s="115">
        <v>0</v>
      </c>
      <c r="J95" s="63">
        <v>0</v>
      </c>
      <c r="K95" s="115">
        <v>0</v>
      </c>
      <c r="L95" s="63">
        <v>0</v>
      </c>
      <c r="M95" s="115">
        <v>0</v>
      </c>
      <c r="N95" s="63">
        <v>0</v>
      </c>
      <c r="O95" s="115">
        <v>0</v>
      </c>
      <c r="P95" s="63">
        <v>0</v>
      </c>
      <c r="Q95" s="115">
        <v>0</v>
      </c>
      <c r="R95" s="63">
        <f t="shared" si="3"/>
        <v>0</v>
      </c>
      <c r="S95" s="115">
        <f t="shared" si="3"/>
        <v>0</v>
      </c>
    </row>
    <row r="96" spans="1:19" x14ac:dyDescent="0.25">
      <c r="A96" s="402"/>
      <c r="B96" s="283"/>
      <c r="C96" s="405"/>
      <c r="D96" s="283"/>
      <c r="E96" s="405"/>
      <c r="F96" s="292"/>
      <c r="G96" s="114" t="s">
        <v>486</v>
      </c>
      <c r="H96" s="63">
        <v>0</v>
      </c>
      <c r="I96" s="115">
        <v>0</v>
      </c>
      <c r="J96" s="63">
        <v>0</v>
      </c>
      <c r="K96" s="115">
        <v>0</v>
      </c>
      <c r="L96" s="63">
        <v>0</v>
      </c>
      <c r="M96" s="115">
        <v>0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0</v>
      </c>
      <c r="S96" s="115">
        <f t="shared" si="3"/>
        <v>0</v>
      </c>
    </row>
    <row r="97" spans="1:19" x14ac:dyDescent="0.25">
      <c r="A97" s="402"/>
      <c r="B97" s="283"/>
      <c r="C97" s="405"/>
      <c r="D97" s="283"/>
      <c r="E97" s="405"/>
      <c r="F97" s="292"/>
      <c r="G97" s="114" t="s">
        <v>126</v>
      </c>
      <c r="H97" s="63">
        <v>848</v>
      </c>
      <c r="I97" s="115">
        <v>1123.46</v>
      </c>
      <c r="J97" s="63">
        <v>1192</v>
      </c>
      <c r="K97" s="115">
        <v>12972.03</v>
      </c>
      <c r="L97" s="63">
        <v>314</v>
      </c>
      <c r="M97" s="115">
        <v>4808.8500000000004</v>
      </c>
      <c r="N97" s="63">
        <v>3708</v>
      </c>
      <c r="O97" s="115">
        <v>154974.74</v>
      </c>
      <c r="P97" s="63">
        <v>70</v>
      </c>
      <c r="Q97" s="115">
        <v>871.33</v>
      </c>
      <c r="R97" s="63">
        <f t="shared" si="3"/>
        <v>6132</v>
      </c>
      <c r="S97" s="115">
        <f t="shared" si="3"/>
        <v>174750.40999999997</v>
      </c>
    </row>
    <row r="98" spans="1:19" ht="15.75" thickBot="1" x14ac:dyDescent="0.3">
      <c r="A98" s="402"/>
      <c r="B98" s="283"/>
      <c r="C98" s="405"/>
      <c r="D98" s="283"/>
      <c r="E98" s="405"/>
      <c r="F98" s="292"/>
      <c r="G98" s="114" t="s">
        <v>487</v>
      </c>
      <c r="H98" s="63">
        <v>0</v>
      </c>
      <c r="I98" s="115">
        <v>0</v>
      </c>
      <c r="J98" s="63">
        <v>0</v>
      </c>
      <c r="K98" s="115">
        <v>0</v>
      </c>
      <c r="L98" s="63">
        <v>1</v>
      </c>
      <c r="M98" s="115">
        <v>51.3</v>
      </c>
      <c r="N98" s="63">
        <v>1</v>
      </c>
      <c r="O98" s="115">
        <v>3.49</v>
      </c>
      <c r="P98" s="63">
        <v>0</v>
      </c>
      <c r="Q98" s="115">
        <v>0</v>
      </c>
      <c r="R98" s="63">
        <f t="shared" si="3"/>
        <v>2</v>
      </c>
      <c r="S98" s="115">
        <f t="shared" si="3"/>
        <v>54.79</v>
      </c>
    </row>
    <row r="99" spans="1:19" ht="15.75" thickTop="1" x14ac:dyDescent="0.25">
      <c r="A99" s="402"/>
      <c r="B99" s="283"/>
      <c r="C99" s="405"/>
      <c r="D99" s="283"/>
      <c r="E99" s="413"/>
      <c r="F99" s="292"/>
      <c r="G99" s="82" t="s">
        <v>124</v>
      </c>
      <c r="H99" s="116">
        <v>992</v>
      </c>
      <c r="I99" s="117">
        <v>1497.71</v>
      </c>
      <c r="J99" s="116">
        <v>1255</v>
      </c>
      <c r="K99" s="117">
        <v>15355.69</v>
      </c>
      <c r="L99" s="116">
        <v>355</v>
      </c>
      <c r="M99" s="117">
        <v>6509.06</v>
      </c>
      <c r="N99" s="116">
        <v>4045</v>
      </c>
      <c r="O99" s="117">
        <v>194642.53</v>
      </c>
      <c r="P99" s="116">
        <v>76</v>
      </c>
      <c r="Q99" s="117">
        <v>968.63</v>
      </c>
      <c r="R99" s="116">
        <f t="shared" si="3"/>
        <v>6723</v>
      </c>
      <c r="S99" s="117">
        <f>SUM(S92:S98)</f>
        <v>218973.61999999997</v>
      </c>
    </row>
    <row r="100" spans="1:19" ht="15" customHeight="1" x14ac:dyDescent="0.25">
      <c r="A100" s="402" t="s">
        <v>96</v>
      </c>
      <c r="B100" s="283"/>
      <c r="C100" s="405" t="s">
        <v>95</v>
      </c>
      <c r="D100" s="283"/>
      <c r="E100" s="412" t="s">
        <v>123</v>
      </c>
      <c r="F100" s="292"/>
      <c r="G100" s="114" t="s">
        <v>122</v>
      </c>
      <c r="H100" s="63">
        <v>87</v>
      </c>
      <c r="I100" s="115">
        <v>56.55</v>
      </c>
      <c r="J100" s="63">
        <v>56</v>
      </c>
      <c r="K100" s="115">
        <v>48.56</v>
      </c>
      <c r="L100" s="63">
        <v>28</v>
      </c>
      <c r="M100" s="115">
        <v>137.61000000000001</v>
      </c>
      <c r="N100" s="63">
        <v>174</v>
      </c>
      <c r="O100" s="115">
        <v>2015.98</v>
      </c>
      <c r="P100" s="63">
        <v>2</v>
      </c>
      <c r="Q100" s="115">
        <v>1.23</v>
      </c>
      <c r="R100" s="63">
        <f t="shared" si="3"/>
        <v>347</v>
      </c>
      <c r="S100" s="115">
        <f t="shared" si="3"/>
        <v>2259.9299999999998</v>
      </c>
    </row>
    <row r="101" spans="1:19" x14ac:dyDescent="0.25">
      <c r="A101" s="402"/>
      <c r="B101" s="283"/>
      <c r="C101" s="405"/>
      <c r="D101" s="283"/>
      <c r="E101" s="405"/>
      <c r="F101" s="292"/>
      <c r="G101" s="114" t="s">
        <v>121</v>
      </c>
      <c r="H101" s="63">
        <v>1</v>
      </c>
      <c r="I101" s="115">
        <v>0.28000000000000003</v>
      </c>
      <c r="J101" s="63">
        <v>1</v>
      </c>
      <c r="K101" s="115">
        <v>0.5</v>
      </c>
      <c r="L101" s="63">
        <v>1</v>
      </c>
      <c r="M101" s="115">
        <v>0.11</v>
      </c>
      <c r="N101" s="63">
        <v>0</v>
      </c>
      <c r="O101" s="115">
        <v>0</v>
      </c>
      <c r="P101" s="63">
        <v>0</v>
      </c>
      <c r="Q101" s="115">
        <v>0</v>
      </c>
      <c r="R101" s="63">
        <f t="shared" si="3"/>
        <v>3</v>
      </c>
      <c r="S101" s="115">
        <f t="shared" si="3"/>
        <v>0.89</v>
      </c>
    </row>
    <row r="102" spans="1:19" x14ac:dyDescent="0.25">
      <c r="A102" s="402"/>
      <c r="B102" s="283"/>
      <c r="C102" s="405"/>
      <c r="D102" s="283"/>
      <c r="E102" s="405"/>
      <c r="F102" s="292"/>
      <c r="G102" s="114" t="s">
        <v>120</v>
      </c>
      <c r="H102" s="63">
        <v>5</v>
      </c>
      <c r="I102" s="115">
        <v>1.6</v>
      </c>
      <c r="J102" s="63">
        <v>9</v>
      </c>
      <c r="K102" s="115">
        <v>35.880000000000003</v>
      </c>
      <c r="L102" s="63">
        <v>4</v>
      </c>
      <c r="M102" s="115">
        <v>7.78</v>
      </c>
      <c r="N102" s="63">
        <v>0</v>
      </c>
      <c r="O102" s="115">
        <v>0</v>
      </c>
      <c r="P102" s="63">
        <v>1</v>
      </c>
      <c r="Q102" s="115">
        <v>0.1</v>
      </c>
      <c r="R102" s="63">
        <f t="shared" si="3"/>
        <v>19</v>
      </c>
      <c r="S102" s="115">
        <f t="shared" si="3"/>
        <v>45.360000000000007</v>
      </c>
    </row>
    <row r="103" spans="1:19" x14ac:dyDescent="0.25">
      <c r="A103" s="402"/>
      <c r="B103" s="283"/>
      <c r="C103" s="405"/>
      <c r="D103" s="283"/>
      <c r="E103" s="405"/>
      <c r="F103" s="292"/>
      <c r="G103" s="114" t="s">
        <v>119</v>
      </c>
      <c r="H103" s="63">
        <v>0</v>
      </c>
      <c r="I103" s="115">
        <v>0</v>
      </c>
      <c r="J103" s="63">
        <v>2</v>
      </c>
      <c r="K103" s="115">
        <v>0.33</v>
      </c>
      <c r="L103" s="63">
        <v>0</v>
      </c>
      <c r="M103" s="115">
        <v>0</v>
      </c>
      <c r="N103" s="63">
        <v>15</v>
      </c>
      <c r="O103" s="115">
        <v>391.72</v>
      </c>
      <c r="P103" s="63">
        <v>0</v>
      </c>
      <c r="Q103" s="115">
        <v>0</v>
      </c>
      <c r="R103" s="63">
        <f t="shared" si="3"/>
        <v>17</v>
      </c>
      <c r="S103" s="115">
        <f t="shared" si="3"/>
        <v>392.05</v>
      </c>
    </row>
    <row r="104" spans="1:19" x14ac:dyDescent="0.25">
      <c r="A104" s="402"/>
      <c r="B104" s="283"/>
      <c r="C104" s="405"/>
      <c r="D104" s="283"/>
      <c r="E104" s="405"/>
      <c r="F104" s="292"/>
      <c r="G104" s="114" t="s">
        <v>498</v>
      </c>
      <c r="H104" s="63">
        <v>0</v>
      </c>
      <c r="I104" s="115">
        <v>0</v>
      </c>
      <c r="J104" s="63">
        <v>2</v>
      </c>
      <c r="K104" s="115">
        <v>3.24</v>
      </c>
      <c r="L104" s="63">
        <v>4</v>
      </c>
      <c r="M104" s="115">
        <v>30.94</v>
      </c>
      <c r="N104" s="63">
        <v>0</v>
      </c>
      <c r="O104" s="115">
        <v>0</v>
      </c>
      <c r="P104" s="63">
        <v>0</v>
      </c>
      <c r="Q104" s="115">
        <v>0</v>
      </c>
      <c r="R104" s="63">
        <f t="shared" si="3"/>
        <v>6</v>
      </c>
      <c r="S104" s="115">
        <f t="shared" si="3"/>
        <v>34.18</v>
      </c>
    </row>
    <row r="105" spans="1:19" x14ac:dyDescent="0.25">
      <c r="A105" s="402"/>
      <c r="B105" s="283"/>
      <c r="C105" s="405"/>
      <c r="D105" s="283"/>
      <c r="E105" s="405"/>
      <c r="F105" s="292"/>
      <c r="G105" s="114" t="s">
        <v>118</v>
      </c>
      <c r="H105" s="63">
        <v>283</v>
      </c>
      <c r="I105" s="115">
        <v>36.9</v>
      </c>
      <c r="J105" s="63">
        <v>94</v>
      </c>
      <c r="K105" s="115">
        <v>230.98</v>
      </c>
      <c r="L105" s="63">
        <v>48</v>
      </c>
      <c r="M105" s="115">
        <v>707.4</v>
      </c>
      <c r="N105" s="63">
        <v>3</v>
      </c>
      <c r="O105" s="115">
        <v>9.2899999999999991</v>
      </c>
      <c r="P105" s="63">
        <v>1</v>
      </c>
      <c r="Q105" s="115">
        <v>0.2</v>
      </c>
      <c r="R105" s="63">
        <f t="shared" si="3"/>
        <v>429</v>
      </c>
      <c r="S105" s="115">
        <f t="shared" si="3"/>
        <v>984.77</v>
      </c>
    </row>
    <row r="106" spans="1:19" x14ac:dyDescent="0.25">
      <c r="A106" s="402"/>
      <c r="B106" s="283"/>
      <c r="C106" s="405"/>
      <c r="D106" s="283"/>
      <c r="E106" s="405"/>
      <c r="F106" s="292"/>
      <c r="G106" s="114" t="s">
        <v>117</v>
      </c>
      <c r="H106" s="63">
        <v>3</v>
      </c>
      <c r="I106" s="115">
        <v>1.33</v>
      </c>
      <c r="J106" s="63">
        <v>4</v>
      </c>
      <c r="K106" s="115">
        <v>1.1299999999999999</v>
      </c>
      <c r="L106" s="63">
        <v>7</v>
      </c>
      <c r="M106" s="115">
        <v>26.69</v>
      </c>
      <c r="N106" s="63">
        <v>6</v>
      </c>
      <c r="O106" s="115">
        <v>75.31</v>
      </c>
      <c r="P106" s="63">
        <v>1</v>
      </c>
      <c r="Q106" s="115">
        <v>7.39</v>
      </c>
      <c r="R106" s="63">
        <f t="shared" si="3"/>
        <v>21</v>
      </c>
      <c r="S106" s="115">
        <f t="shared" si="3"/>
        <v>111.85000000000001</v>
      </c>
    </row>
    <row r="107" spans="1:19" x14ac:dyDescent="0.25">
      <c r="A107" s="402"/>
      <c r="B107" s="283"/>
      <c r="C107" s="405"/>
      <c r="D107" s="283"/>
      <c r="E107" s="405"/>
      <c r="F107" s="292"/>
      <c r="G107" s="114" t="s">
        <v>116</v>
      </c>
      <c r="H107" s="63">
        <v>0</v>
      </c>
      <c r="I107" s="115">
        <v>0</v>
      </c>
      <c r="J107" s="63">
        <v>0</v>
      </c>
      <c r="K107" s="115">
        <v>0</v>
      </c>
      <c r="L107" s="63">
        <v>4</v>
      </c>
      <c r="M107" s="115">
        <v>9.7200000000000006</v>
      </c>
      <c r="N107" s="63">
        <v>1</v>
      </c>
      <c r="O107" s="115">
        <v>2.4500000000000002</v>
      </c>
      <c r="P107" s="63">
        <v>1</v>
      </c>
      <c r="Q107" s="115">
        <v>0.22</v>
      </c>
      <c r="R107" s="63">
        <f t="shared" si="3"/>
        <v>6</v>
      </c>
      <c r="S107" s="115">
        <f t="shared" si="3"/>
        <v>12.390000000000002</v>
      </c>
    </row>
    <row r="108" spans="1:19" x14ac:dyDescent="0.25">
      <c r="A108" s="402"/>
      <c r="B108" s="283"/>
      <c r="C108" s="405"/>
      <c r="D108" s="283"/>
      <c r="E108" s="405"/>
      <c r="F108" s="292"/>
      <c r="G108" s="114" t="s">
        <v>115</v>
      </c>
      <c r="H108" s="63">
        <v>1</v>
      </c>
      <c r="I108" s="115">
        <v>0.74</v>
      </c>
      <c r="J108" s="63">
        <v>5</v>
      </c>
      <c r="K108" s="115">
        <v>27.37</v>
      </c>
      <c r="L108" s="63">
        <v>2</v>
      </c>
      <c r="M108" s="115">
        <v>13.69</v>
      </c>
      <c r="N108" s="63">
        <v>1</v>
      </c>
      <c r="O108" s="115">
        <v>3.63</v>
      </c>
      <c r="P108" s="63">
        <v>0</v>
      </c>
      <c r="Q108" s="115">
        <v>0</v>
      </c>
      <c r="R108" s="63">
        <f t="shared" si="3"/>
        <v>9</v>
      </c>
      <c r="S108" s="115">
        <f t="shared" si="3"/>
        <v>45.43</v>
      </c>
    </row>
    <row r="109" spans="1:19" x14ac:dyDescent="0.25">
      <c r="A109" s="402"/>
      <c r="B109" s="283"/>
      <c r="C109" s="405"/>
      <c r="D109" s="283"/>
      <c r="E109" s="405"/>
      <c r="F109" s="292"/>
      <c r="G109" s="114" t="s">
        <v>114</v>
      </c>
      <c r="H109" s="63">
        <v>2</v>
      </c>
      <c r="I109" s="115">
        <v>6.3</v>
      </c>
      <c r="J109" s="63">
        <v>4</v>
      </c>
      <c r="K109" s="115">
        <v>3.72</v>
      </c>
      <c r="L109" s="63">
        <v>10</v>
      </c>
      <c r="M109" s="115">
        <v>58.44</v>
      </c>
      <c r="N109" s="63">
        <v>12</v>
      </c>
      <c r="O109" s="115">
        <v>234.53</v>
      </c>
      <c r="P109" s="63">
        <v>0</v>
      </c>
      <c r="Q109" s="115">
        <v>0</v>
      </c>
      <c r="R109" s="63">
        <f t="shared" si="3"/>
        <v>28</v>
      </c>
      <c r="S109" s="115">
        <f t="shared" si="3"/>
        <v>302.99</v>
      </c>
    </row>
    <row r="110" spans="1:19" x14ac:dyDescent="0.25">
      <c r="A110" s="402"/>
      <c r="B110" s="283"/>
      <c r="C110" s="405"/>
      <c r="D110" s="283"/>
      <c r="E110" s="405"/>
      <c r="F110" s="292"/>
      <c r="G110" s="114" t="s">
        <v>113</v>
      </c>
      <c r="H110" s="63">
        <v>0</v>
      </c>
      <c r="I110" s="115">
        <v>0</v>
      </c>
      <c r="J110" s="63">
        <v>1</v>
      </c>
      <c r="K110" s="115">
        <v>0.41</v>
      </c>
      <c r="L110" s="63">
        <v>11</v>
      </c>
      <c r="M110" s="115">
        <v>352.68</v>
      </c>
      <c r="N110" s="63">
        <v>0</v>
      </c>
      <c r="O110" s="115">
        <v>0</v>
      </c>
      <c r="P110" s="63">
        <v>0</v>
      </c>
      <c r="Q110" s="115">
        <v>0</v>
      </c>
      <c r="R110" s="63">
        <f t="shared" si="3"/>
        <v>12</v>
      </c>
      <c r="S110" s="115">
        <f t="shared" si="3"/>
        <v>353.09000000000003</v>
      </c>
    </row>
    <row r="111" spans="1:19" x14ac:dyDescent="0.25">
      <c r="A111" s="402"/>
      <c r="B111" s="283"/>
      <c r="C111" s="405"/>
      <c r="D111" s="283"/>
      <c r="E111" s="405"/>
      <c r="F111" s="292"/>
      <c r="G111" s="114" t="s">
        <v>112</v>
      </c>
      <c r="H111" s="63">
        <v>0</v>
      </c>
      <c r="I111" s="115">
        <v>0</v>
      </c>
      <c r="J111" s="63">
        <v>0</v>
      </c>
      <c r="K111" s="115">
        <v>0</v>
      </c>
      <c r="L111" s="63">
        <v>1</v>
      </c>
      <c r="M111" s="115">
        <v>8.5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1</v>
      </c>
      <c r="S111" s="115">
        <f t="shared" si="3"/>
        <v>8.5</v>
      </c>
    </row>
    <row r="112" spans="1:19" x14ac:dyDescent="0.25">
      <c r="A112" s="402"/>
      <c r="B112" s="283"/>
      <c r="C112" s="405"/>
      <c r="D112" s="283"/>
      <c r="E112" s="405"/>
      <c r="F112" s="292"/>
      <c r="G112" s="114" t="s">
        <v>111</v>
      </c>
      <c r="H112" s="63">
        <v>3</v>
      </c>
      <c r="I112" s="115">
        <v>0.88</v>
      </c>
      <c r="J112" s="63">
        <v>3</v>
      </c>
      <c r="K112" s="115">
        <v>1.05</v>
      </c>
      <c r="L112" s="63">
        <v>6</v>
      </c>
      <c r="M112" s="115">
        <v>13.18</v>
      </c>
      <c r="N112" s="63">
        <v>2</v>
      </c>
      <c r="O112" s="115">
        <v>5.74</v>
      </c>
      <c r="P112" s="63">
        <v>1</v>
      </c>
      <c r="Q112" s="115">
        <v>7.0000000000000007E-2</v>
      </c>
      <c r="R112" s="63">
        <f t="shared" si="3"/>
        <v>15</v>
      </c>
      <c r="S112" s="115">
        <f t="shared" si="3"/>
        <v>20.92</v>
      </c>
    </row>
    <row r="113" spans="1:19" x14ac:dyDescent="0.25">
      <c r="A113" s="402"/>
      <c r="B113" s="283"/>
      <c r="C113" s="405"/>
      <c r="D113" s="283"/>
      <c r="E113" s="405"/>
      <c r="F113" s="292"/>
      <c r="G113" s="114" t="s">
        <v>110</v>
      </c>
      <c r="H113" s="63">
        <v>14</v>
      </c>
      <c r="I113" s="115">
        <v>17.760000000000002</v>
      </c>
      <c r="J113" s="63">
        <v>20</v>
      </c>
      <c r="K113" s="115">
        <v>116.81</v>
      </c>
      <c r="L113" s="63">
        <v>24</v>
      </c>
      <c r="M113" s="115">
        <v>213.21</v>
      </c>
      <c r="N113" s="63">
        <v>2</v>
      </c>
      <c r="O113" s="115">
        <v>25.68</v>
      </c>
      <c r="P113" s="63">
        <v>1</v>
      </c>
      <c r="Q113" s="115">
        <v>0.3</v>
      </c>
      <c r="R113" s="63">
        <f t="shared" si="3"/>
        <v>61</v>
      </c>
      <c r="S113" s="115">
        <f t="shared" si="3"/>
        <v>373.76</v>
      </c>
    </row>
    <row r="114" spans="1:19" x14ac:dyDescent="0.25">
      <c r="A114" s="402"/>
      <c r="B114" s="283"/>
      <c r="C114" s="405"/>
      <c r="D114" s="283"/>
      <c r="E114" s="405"/>
      <c r="F114" s="292"/>
      <c r="G114" s="114" t="s">
        <v>526</v>
      </c>
      <c r="H114" s="63">
        <v>0</v>
      </c>
      <c r="I114" s="115">
        <v>0</v>
      </c>
      <c r="J114" s="63">
        <v>2</v>
      </c>
      <c r="K114" s="115">
        <v>7.69</v>
      </c>
      <c r="L114" s="63">
        <v>0</v>
      </c>
      <c r="M114" s="115">
        <v>0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2</v>
      </c>
      <c r="S114" s="115">
        <f t="shared" si="3"/>
        <v>7.69</v>
      </c>
    </row>
    <row r="115" spans="1:19" x14ac:dyDescent="0.25">
      <c r="A115" s="402"/>
      <c r="B115" s="283"/>
      <c r="C115" s="405"/>
      <c r="D115" s="283"/>
      <c r="E115" s="405"/>
      <c r="F115" s="292"/>
      <c r="G115" s="114" t="s">
        <v>109</v>
      </c>
      <c r="H115" s="63">
        <v>8</v>
      </c>
      <c r="I115" s="115">
        <v>6.39</v>
      </c>
      <c r="J115" s="63">
        <v>4</v>
      </c>
      <c r="K115" s="115">
        <v>1.04</v>
      </c>
      <c r="L115" s="63">
        <v>4</v>
      </c>
      <c r="M115" s="115">
        <v>13.16</v>
      </c>
      <c r="N115" s="63">
        <v>19</v>
      </c>
      <c r="O115" s="115">
        <v>78.06</v>
      </c>
      <c r="P115" s="63">
        <v>0</v>
      </c>
      <c r="Q115" s="115">
        <v>0</v>
      </c>
      <c r="R115" s="63">
        <f t="shared" si="3"/>
        <v>35</v>
      </c>
      <c r="S115" s="115">
        <f t="shared" si="3"/>
        <v>98.65</v>
      </c>
    </row>
    <row r="116" spans="1:19" x14ac:dyDescent="0.25">
      <c r="A116" s="402"/>
      <c r="B116" s="283"/>
      <c r="C116" s="405"/>
      <c r="D116" s="283"/>
      <c r="E116" s="405"/>
      <c r="F116" s="292"/>
      <c r="G116" s="114" t="s">
        <v>108</v>
      </c>
      <c r="H116" s="63">
        <v>5</v>
      </c>
      <c r="I116" s="115">
        <v>5.16</v>
      </c>
      <c r="J116" s="63">
        <v>3</v>
      </c>
      <c r="K116" s="115">
        <v>0.15</v>
      </c>
      <c r="L116" s="63">
        <v>8</v>
      </c>
      <c r="M116" s="115">
        <v>43.8</v>
      </c>
      <c r="N116" s="63">
        <v>34</v>
      </c>
      <c r="O116" s="115">
        <v>484.12</v>
      </c>
      <c r="P116" s="63">
        <v>1</v>
      </c>
      <c r="Q116" s="115">
        <v>0.2</v>
      </c>
      <c r="R116" s="63">
        <f t="shared" si="3"/>
        <v>51</v>
      </c>
      <c r="S116" s="115">
        <f t="shared" si="3"/>
        <v>533.43000000000006</v>
      </c>
    </row>
    <row r="117" spans="1:19" x14ac:dyDescent="0.25">
      <c r="A117" s="402"/>
      <c r="B117" s="283"/>
      <c r="C117" s="405"/>
      <c r="D117" s="283"/>
      <c r="E117" s="405"/>
      <c r="F117" s="292"/>
      <c r="G117" s="114" t="s">
        <v>107</v>
      </c>
      <c r="H117" s="63">
        <v>3</v>
      </c>
      <c r="I117" s="115">
        <v>0.4</v>
      </c>
      <c r="J117" s="63">
        <v>1</v>
      </c>
      <c r="K117" s="115">
        <v>0.66</v>
      </c>
      <c r="L117" s="63">
        <v>1</v>
      </c>
      <c r="M117" s="115">
        <v>2.8</v>
      </c>
      <c r="N117" s="63">
        <v>2</v>
      </c>
      <c r="O117" s="115">
        <v>17.440000000000001</v>
      </c>
      <c r="P117" s="63">
        <v>0</v>
      </c>
      <c r="Q117" s="115">
        <v>0</v>
      </c>
      <c r="R117" s="63">
        <f t="shared" si="3"/>
        <v>7</v>
      </c>
      <c r="S117" s="115">
        <f t="shared" si="3"/>
        <v>21.3</v>
      </c>
    </row>
    <row r="118" spans="1:19" x14ac:dyDescent="0.25">
      <c r="A118" s="402"/>
      <c r="B118" s="283"/>
      <c r="C118" s="405"/>
      <c r="D118" s="283"/>
      <c r="E118" s="405"/>
      <c r="F118" s="292"/>
      <c r="G118" s="114" t="s">
        <v>106</v>
      </c>
      <c r="H118" s="63">
        <v>8</v>
      </c>
      <c r="I118" s="115">
        <v>3.18</v>
      </c>
      <c r="J118" s="63">
        <v>11</v>
      </c>
      <c r="K118" s="115">
        <v>12.73</v>
      </c>
      <c r="L118" s="63">
        <v>2</v>
      </c>
      <c r="M118" s="115">
        <v>4.7699999999999996</v>
      </c>
      <c r="N118" s="63">
        <v>2</v>
      </c>
      <c r="O118" s="115">
        <v>0.14000000000000001</v>
      </c>
      <c r="P118" s="63">
        <v>1</v>
      </c>
      <c r="Q118" s="115">
        <v>0.1</v>
      </c>
      <c r="R118" s="63">
        <f t="shared" si="3"/>
        <v>24</v>
      </c>
      <c r="S118" s="115">
        <f t="shared" si="3"/>
        <v>20.92</v>
      </c>
    </row>
    <row r="119" spans="1:19" x14ac:dyDescent="0.25">
      <c r="A119" s="402"/>
      <c r="B119" s="283"/>
      <c r="C119" s="405"/>
      <c r="D119" s="283"/>
      <c r="E119" s="405"/>
      <c r="F119" s="292"/>
      <c r="G119" s="114" t="s">
        <v>105</v>
      </c>
      <c r="H119" s="63">
        <v>0</v>
      </c>
      <c r="I119" s="115">
        <v>0</v>
      </c>
      <c r="J119" s="63">
        <v>0</v>
      </c>
      <c r="K119" s="115">
        <v>0</v>
      </c>
      <c r="L119" s="63">
        <v>0</v>
      </c>
      <c r="M119" s="115">
        <v>0</v>
      </c>
      <c r="N119" s="63">
        <v>0</v>
      </c>
      <c r="O119" s="115">
        <v>0</v>
      </c>
      <c r="P119" s="63">
        <v>0</v>
      </c>
      <c r="Q119" s="115">
        <v>0</v>
      </c>
      <c r="R119" s="63">
        <f t="shared" si="3"/>
        <v>0</v>
      </c>
      <c r="S119" s="115">
        <f t="shared" si="3"/>
        <v>0</v>
      </c>
    </row>
    <row r="120" spans="1:19" x14ac:dyDescent="0.25">
      <c r="A120" s="402"/>
      <c r="B120" s="283"/>
      <c r="C120" s="405"/>
      <c r="D120" s="283"/>
      <c r="E120" s="405"/>
      <c r="F120" s="292"/>
      <c r="G120" s="114" t="s">
        <v>104</v>
      </c>
      <c r="H120" s="63">
        <v>6</v>
      </c>
      <c r="I120" s="115">
        <v>3.44</v>
      </c>
      <c r="J120" s="63">
        <v>0</v>
      </c>
      <c r="K120" s="115">
        <v>0</v>
      </c>
      <c r="L120" s="63">
        <v>2</v>
      </c>
      <c r="M120" s="115">
        <v>3.37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8</v>
      </c>
      <c r="S120" s="115">
        <f t="shared" si="3"/>
        <v>6.8100000000000005</v>
      </c>
    </row>
    <row r="121" spans="1:19" x14ac:dyDescent="0.25">
      <c r="A121" s="402"/>
      <c r="B121" s="283"/>
      <c r="C121" s="405"/>
      <c r="D121" s="283"/>
      <c r="E121" s="405"/>
      <c r="F121" s="292"/>
      <c r="G121" s="114" t="s">
        <v>103</v>
      </c>
      <c r="H121" s="63">
        <v>33</v>
      </c>
      <c r="I121" s="115">
        <v>16.87</v>
      </c>
      <c r="J121" s="63">
        <v>34</v>
      </c>
      <c r="K121" s="115">
        <v>241.2</v>
      </c>
      <c r="L121" s="63">
        <v>7</v>
      </c>
      <c r="M121" s="115">
        <v>71.73</v>
      </c>
      <c r="N121" s="63">
        <v>33</v>
      </c>
      <c r="O121" s="115">
        <v>530.54999999999995</v>
      </c>
      <c r="P121" s="63">
        <v>0</v>
      </c>
      <c r="Q121" s="115">
        <v>0</v>
      </c>
      <c r="R121" s="63">
        <f t="shared" si="3"/>
        <v>107</v>
      </c>
      <c r="S121" s="115">
        <f t="shared" si="3"/>
        <v>860.34999999999991</v>
      </c>
    </row>
    <row r="122" spans="1:19" x14ac:dyDescent="0.25">
      <c r="A122" s="402"/>
      <c r="B122" s="283"/>
      <c r="C122" s="405"/>
      <c r="D122" s="283"/>
      <c r="E122" s="405"/>
      <c r="F122" s="292"/>
      <c r="G122" s="114" t="s">
        <v>102</v>
      </c>
      <c r="H122" s="63">
        <v>1</v>
      </c>
      <c r="I122" s="115">
        <v>0.15</v>
      </c>
      <c r="J122" s="63">
        <v>4</v>
      </c>
      <c r="K122" s="115">
        <v>1.76</v>
      </c>
      <c r="L122" s="63">
        <v>1</v>
      </c>
      <c r="M122" s="115">
        <v>1.37</v>
      </c>
      <c r="N122" s="63">
        <v>1</v>
      </c>
      <c r="O122" s="115">
        <v>3</v>
      </c>
      <c r="P122" s="63">
        <v>1</v>
      </c>
      <c r="Q122" s="115">
        <v>0.1</v>
      </c>
      <c r="R122" s="63">
        <f t="shared" si="3"/>
        <v>8</v>
      </c>
      <c r="S122" s="115">
        <f t="shared" si="3"/>
        <v>6.38</v>
      </c>
    </row>
    <row r="123" spans="1:19" x14ac:dyDescent="0.25">
      <c r="A123" s="402"/>
      <c r="B123" s="283"/>
      <c r="C123" s="405"/>
      <c r="D123" s="283"/>
      <c r="E123" s="405"/>
      <c r="F123" s="292"/>
      <c r="G123" s="114" t="s">
        <v>101</v>
      </c>
      <c r="H123" s="63">
        <v>4</v>
      </c>
      <c r="I123" s="115">
        <v>1.08</v>
      </c>
      <c r="J123" s="63">
        <v>6</v>
      </c>
      <c r="K123" s="115">
        <v>16.41</v>
      </c>
      <c r="L123" s="63">
        <v>24</v>
      </c>
      <c r="M123" s="115">
        <v>127.86</v>
      </c>
      <c r="N123" s="63">
        <v>5</v>
      </c>
      <c r="O123" s="115">
        <v>28.69</v>
      </c>
      <c r="P123" s="63">
        <v>1</v>
      </c>
      <c r="Q123" s="115">
        <v>5.64</v>
      </c>
      <c r="R123" s="63">
        <f t="shared" ref="R123:S154" si="4">+H123+J123+L123+N123+P123</f>
        <v>40</v>
      </c>
      <c r="S123" s="115">
        <f t="shared" si="4"/>
        <v>179.67999999999998</v>
      </c>
    </row>
    <row r="124" spans="1:19" x14ac:dyDescent="0.25">
      <c r="A124" s="402"/>
      <c r="B124" s="283"/>
      <c r="C124" s="405"/>
      <c r="D124" s="283"/>
      <c r="E124" s="405"/>
      <c r="F124" s="292"/>
      <c r="G124" s="114" t="s">
        <v>100</v>
      </c>
      <c r="H124" s="63">
        <v>0</v>
      </c>
      <c r="I124" s="115">
        <v>0</v>
      </c>
      <c r="J124" s="63">
        <v>0</v>
      </c>
      <c r="K124" s="115">
        <v>0</v>
      </c>
      <c r="L124" s="63">
        <v>0</v>
      </c>
      <c r="M124" s="115">
        <v>0</v>
      </c>
      <c r="N124" s="63">
        <v>0</v>
      </c>
      <c r="O124" s="115">
        <v>0</v>
      </c>
      <c r="P124" s="63">
        <v>0</v>
      </c>
      <c r="Q124" s="115">
        <v>0</v>
      </c>
      <c r="R124" s="63">
        <f t="shared" si="4"/>
        <v>0</v>
      </c>
      <c r="S124" s="115">
        <f t="shared" si="4"/>
        <v>0</v>
      </c>
    </row>
    <row r="125" spans="1:19" x14ac:dyDescent="0.25">
      <c r="A125" s="402"/>
      <c r="B125" s="283"/>
      <c r="C125" s="405"/>
      <c r="D125" s="283"/>
      <c r="E125" s="405"/>
      <c r="F125" s="292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3"/>
      <c r="C126" s="405"/>
      <c r="D126" s="283"/>
      <c r="E126" s="405"/>
      <c r="F126" s="292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0</v>
      </c>
      <c r="M126" s="115">
        <v>0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0</v>
      </c>
      <c r="S126" s="115">
        <f t="shared" si="4"/>
        <v>0</v>
      </c>
    </row>
    <row r="127" spans="1:19" x14ac:dyDescent="0.25">
      <c r="A127" s="402"/>
      <c r="B127" s="283"/>
      <c r="C127" s="405"/>
      <c r="D127" s="283"/>
      <c r="E127" s="405"/>
      <c r="F127" s="292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3"/>
      <c r="C128" s="405"/>
      <c r="D128" s="283"/>
      <c r="E128" s="405"/>
      <c r="F128" s="292"/>
      <c r="G128" s="114" t="s">
        <v>20</v>
      </c>
      <c r="H128" s="63">
        <v>4</v>
      </c>
      <c r="I128" s="115">
        <v>1.61</v>
      </c>
      <c r="J128" s="63">
        <v>6</v>
      </c>
      <c r="K128" s="115">
        <v>15.13</v>
      </c>
      <c r="L128" s="63">
        <v>28</v>
      </c>
      <c r="M128" s="115">
        <v>421.98</v>
      </c>
      <c r="N128" s="63">
        <v>10</v>
      </c>
      <c r="O128" s="115">
        <v>179.95</v>
      </c>
      <c r="P128" s="63">
        <v>2</v>
      </c>
      <c r="Q128" s="115">
        <v>9.49</v>
      </c>
      <c r="R128" s="63">
        <f t="shared" si="4"/>
        <v>50</v>
      </c>
      <c r="S128" s="115">
        <f t="shared" si="4"/>
        <v>628.16000000000008</v>
      </c>
    </row>
    <row r="129" spans="1:19" ht="15.75" thickBot="1" x14ac:dyDescent="0.3">
      <c r="A129" s="402"/>
      <c r="B129" s="283"/>
      <c r="C129" s="405"/>
      <c r="D129" s="283"/>
      <c r="E129" s="405"/>
      <c r="F129" s="292"/>
      <c r="G129" s="114" t="s">
        <v>98</v>
      </c>
      <c r="H129" s="63">
        <v>1011</v>
      </c>
      <c r="I129" s="115">
        <v>230.57</v>
      </c>
      <c r="J129" s="63">
        <v>294</v>
      </c>
      <c r="K129" s="115">
        <v>181.03</v>
      </c>
      <c r="L129" s="63">
        <v>59</v>
      </c>
      <c r="M129" s="115">
        <v>180.84</v>
      </c>
      <c r="N129" s="63">
        <v>132</v>
      </c>
      <c r="O129" s="115">
        <v>129.84</v>
      </c>
      <c r="P129" s="63">
        <v>15</v>
      </c>
      <c r="Q129" s="115">
        <v>11</v>
      </c>
      <c r="R129" s="63">
        <f t="shared" si="4"/>
        <v>1511</v>
      </c>
      <c r="S129" s="115">
        <f t="shared" si="4"/>
        <v>733.28000000000009</v>
      </c>
    </row>
    <row r="130" spans="1:19" ht="15.75" thickTop="1" x14ac:dyDescent="0.25">
      <c r="A130" s="402"/>
      <c r="B130" s="283"/>
      <c r="C130" s="413"/>
      <c r="D130" s="283"/>
      <c r="E130" s="413"/>
      <c r="F130" s="292"/>
      <c r="G130" s="82" t="s">
        <v>97</v>
      </c>
      <c r="H130" s="116">
        <v>1181</v>
      </c>
      <c r="I130" s="117">
        <v>391.19</v>
      </c>
      <c r="J130" s="116">
        <v>421</v>
      </c>
      <c r="K130" s="117">
        <v>947.78</v>
      </c>
      <c r="L130" s="116">
        <v>162</v>
      </c>
      <c r="M130" s="117">
        <v>2451.63</v>
      </c>
      <c r="N130" s="116">
        <v>398</v>
      </c>
      <c r="O130" s="117">
        <v>4216.12</v>
      </c>
      <c r="P130" s="116">
        <v>18</v>
      </c>
      <c r="Q130" s="117">
        <v>36.04</v>
      </c>
      <c r="R130" s="116">
        <f t="shared" si="4"/>
        <v>2180</v>
      </c>
      <c r="S130" s="117">
        <f>SUM(S100:S129)</f>
        <v>8042.76</v>
      </c>
    </row>
    <row r="131" spans="1:19" ht="15" customHeight="1" x14ac:dyDescent="0.25">
      <c r="A131" s="402" t="s">
        <v>96</v>
      </c>
      <c r="B131" s="283"/>
      <c r="C131" s="412" t="s">
        <v>95</v>
      </c>
      <c r="D131" s="283"/>
      <c r="E131" s="412" t="s">
        <v>94</v>
      </c>
      <c r="F131" s="292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0</v>
      </c>
      <c r="M131" s="115">
        <v>0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0</v>
      </c>
      <c r="S131" s="115">
        <f t="shared" si="4"/>
        <v>0</v>
      </c>
    </row>
    <row r="132" spans="1:19" ht="15" customHeight="1" x14ac:dyDescent="0.25">
      <c r="A132" s="402"/>
      <c r="B132" s="283"/>
      <c r="C132" s="405"/>
      <c r="D132" s="283"/>
      <c r="E132" s="405"/>
      <c r="F132" s="292"/>
      <c r="G132" s="114" t="s">
        <v>493</v>
      </c>
      <c r="H132" s="63">
        <v>0</v>
      </c>
      <c r="I132" s="115">
        <v>0</v>
      </c>
      <c r="J132" s="63">
        <v>1</v>
      </c>
      <c r="K132" s="115">
        <v>52.51</v>
      </c>
      <c r="L132" s="63">
        <v>5</v>
      </c>
      <c r="M132" s="115">
        <v>40.18</v>
      </c>
      <c r="N132" s="63">
        <v>8</v>
      </c>
      <c r="O132" s="115">
        <v>114.83</v>
      </c>
      <c r="P132" s="63">
        <v>0</v>
      </c>
      <c r="Q132" s="115">
        <v>0</v>
      </c>
      <c r="R132" s="63">
        <f t="shared" si="4"/>
        <v>14</v>
      </c>
      <c r="S132" s="115">
        <f t="shared" si="4"/>
        <v>207.51999999999998</v>
      </c>
    </row>
    <row r="133" spans="1:19" ht="15" customHeight="1" x14ac:dyDescent="0.25">
      <c r="A133" s="402"/>
      <c r="B133" s="283"/>
      <c r="C133" s="405"/>
      <c r="D133" s="283"/>
      <c r="E133" s="405"/>
      <c r="F133" s="292"/>
      <c r="G133" s="114" t="s">
        <v>93</v>
      </c>
      <c r="H133" s="63">
        <v>1</v>
      </c>
      <c r="I133" s="115">
        <v>0.04</v>
      </c>
      <c r="J133" s="63">
        <v>8</v>
      </c>
      <c r="K133" s="115">
        <v>58.73</v>
      </c>
      <c r="L133" s="63">
        <v>13</v>
      </c>
      <c r="M133" s="115">
        <v>224.88</v>
      </c>
      <c r="N133" s="63">
        <v>342</v>
      </c>
      <c r="O133" s="115">
        <v>4315.3</v>
      </c>
      <c r="P133" s="63">
        <v>1</v>
      </c>
      <c r="Q133" s="115">
        <v>0.73</v>
      </c>
      <c r="R133" s="63">
        <f t="shared" si="4"/>
        <v>365</v>
      </c>
      <c r="S133" s="115">
        <f t="shared" si="4"/>
        <v>4599.6799999999994</v>
      </c>
    </row>
    <row r="134" spans="1:19" ht="15" customHeight="1" x14ac:dyDescent="0.25">
      <c r="A134" s="402"/>
      <c r="B134" s="283"/>
      <c r="C134" s="405"/>
      <c r="D134" s="283"/>
      <c r="E134" s="405"/>
      <c r="F134" s="292"/>
      <c r="G134" s="114" t="s">
        <v>128</v>
      </c>
      <c r="H134" s="63">
        <v>1</v>
      </c>
      <c r="I134" s="115">
        <v>2.38</v>
      </c>
      <c r="J134" s="63">
        <v>3</v>
      </c>
      <c r="K134" s="115">
        <v>56.02</v>
      </c>
      <c r="L134" s="63">
        <v>0</v>
      </c>
      <c r="M134" s="115">
        <v>0</v>
      </c>
      <c r="N134" s="63">
        <v>19</v>
      </c>
      <c r="O134" s="115">
        <v>226.69</v>
      </c>
      <c r="P134" s="63">
        <v>1</v>
      </c>
      <c r="Q134" s="115">
        <v>1.51</v>
      </c>
      <c r="R134" s="63">
        <f t="shared" si="4"/>
        <v>24</v>
      </c>
      <c r="S134" s="115">
        <f t="shared" si="4"/>
        <v>286.60000000000002</v>
      </c>
    </row>
    <row r="135" spans="1:19" x14ac:dyDescent="0.25">
      <c r="A135" s="402"/>
      <c r="B135" s="283"/>
      <c r="C135" s="405"/>
      <c r="D135" s="283"/>
      <c r="E135" s="405"/>
      <c r="F135" s="292"/>
      <c r="G135" s="114" t="s">
        <v>92</v>
      </c>
      <c r="H135" s="63">
        <v>1</v>
      </c>
      <c r="I135" s="115">
        <v>0.05</v>
      </c>
      <c r="J135" s="63">
        <v>6</v>
      </c>
      <c r="K135" s="115">
        <v>3.76</v>
      </c>
      <c r="L135" s="63">
        <v>1</v>
      </c>
      <c r="M135" s="115">
        <v>0.54</v>
      </c>
      <c r="N135" s="63">
        <v>84</v>
      </c>
      <c r="O135" s="115">
        <v>1148.3800000000001</v>
      </c>
      <c r="P135" s="63">
        <v>0</v>
      </c>
      <c r="Q135" s="115">
        <v>0</v>
      </c>
      <c r="R135" s="63">
        <f t="shared" si="4"/>
        <v>92</v>
      </c>
      <c r="S135" s="115">
        <f t="shared" si="4"/>
        <v>1152.73</v>
      </c>
    </row>
    <row r="136" spans="1:19" x14ac:dyDescent="0.25">
      <c r="A136" s="402"/>
      <c r="B136" s="283"/>
      <c r="C136" s="405"/>
      <c r="D136" s="283"/>
      <c r="E136" s="405"/>
      <c r="F136" s="292"/>
      <c r="G136" s="114" t="s">
        <v>91</v>
      </c>
      <c r="H136" s="63">
        <v>33</v>
      </c>
      <c r="I136" s="115">
        <v>15.77</v>
      </c>
      <c r="J136" s="63">
        <v>326</v>
      </c>
      <c r="K136" s="115">
        <v>2640.26</v>
      </c>
      <c r="L136" s="63">
        <v>4</v>
      </c>
      <c r="M136" s="115">
        <v>43.83</v>
      </c>
      <c r="N136" s="63">
        <v>77</v>
      </c>
      <c r="O136" s="115">
        <v>825.41</v>
      </c>
      <c r="P136" s="63">
        <v>0</v>
      </c>
      <c r="Q136" s="115">
        <v>0</v>
      </c>
      <c r="R136" s="63">
        <f t="shared" si="4"/>
        <v>440</v>
      </c>
      <c r="S136" s="115">
        <f t="shared" si="4"/>
        <v>3525.27</v>
      </c>
    </row>
    <row r="137" spans="1:19" x14ac:dyDescent="0.25">
      <c r="A137" s="402"/>
      <c r="B137" s="283"/>
      <c r="C137" s="405"/>
      <c r="D137" s="283"/>
      <c r="E137" s="405"/>
      <c r="F137" s="292"/>
      <c r="G137" s="114" t="s">
        <v>90</v>
      </c>
      <c r="H137" s="63">
        <v>4</v>
      </c>
      <c r="I137" s="115">
        <v>0.36</v>
      </c>
      <c r="J137" s="63">
        <v>19</v>
      </c>
      <c r="K137" s="115">
        <v>38.659999999999997</v>
      </c>
      <c r="L137" s="63">
        <v>13</v>
      </c>
      <c r="M137" s="115">
        <v>171.21</v>
      </c>
      <c r="N137" s="63">
        <v>159</v>
      </c>
      <c r="O137" s="115">
        <v>1754.93</v>
      </c>
      <c r="P137" s="63">
        <v>0</v>
      </c>
      <c r="Q137" s="115">
        <v>0</v>
      </c>
      <c r="R137" s="63">
        <f t="shared" si="4"/>
        <v>195</v>
      </c>
      <c r="S137" s="115">
        <f t="shared" si="4"/>
        <v>1965.16</v>
      </c>
    </row>
    <row r="138" spans="1:19" x14ac:dyDescent="0.25">
      <c r="A138" s="402"/>
      <c r="B138" s="283"/>
      <c r="C138" s="405"/>
      <c r="D138" s="283"/>
      <c r="E138" s="405"/>
      <c r="F138" s="292"/>
      <c r="G138" s="114" t="s">
        <v>127</v>
      </c>
      <c r="H138" s="63">
        <v>10</v>
      </c>
      <c r="I138" s="115">
        <v>21.87</v>
      </c>
      <c r="J138" s="63">
        <v>14</v>
      </c>
      <c r="K138" s="115">
        <v>108.45</v>
      </c>
      <c r="L138" s="63">
        <v>18</v>
      </c>
      <c r="M138" s="115">
        <v>247.75</v>
      </c>
      <c r="N138" s="63">
        <v>31</v>
      </c>
      <c r="O138" s="115">
        <v>334.02</v>
      </c>
      <c r="P138" s="63">
        <v>2</v>
      </c>
      <c r="Q138" s="115">
        <v>11.24</v>
      </c>
      <c r="R138" s="63">
        <f t="shared" si="4"/>
        <v>75</v>
      </c>
      <c r="S138" s="115">
        <f t="shared" si="4"/>
        <v>723.32999999999993</v>
      </c>
    </row>
    <row r="139" spans="1:19" x14ac:dyDescent="0.25">
      <c r="A139" s="402"/>
      <c r="B139" s="283"/>
      <c r="C139" s="405"/>
      <c r="D139" s="283"/>
      <c r="E139" s="405"/>
      <c r="F139" s="292"/>
      <c r="G139" s="114" t="s">
        <v>89</v>
      </c>
      <c r="H139" s="63">
        <v>0</v>
      </c>
      <c r="I139" s="115">
        <v>0</v>
      </c>
      <c r="J139" s="63">
        <v>7</v>
      </c>
      <c r="K139" s="115">
        <v>80.930000000000007</v>
      </c>
      <c r="L139" s="63">
        <v>2</v>
      </c>
      <c r="M139" s="115">
        <v>19</v>
      </c>
      <c r="N139" s="63">
        <v>127</v>
      </c>
      <c r="O139" s="115">
        <v>1683.21</v>
      </c>
      <c r="P139" s="63">
        <v>2</v>
      </c>
      <c r="Q139" s="115">
        <v>8.32</v>
      </c>
      <c r="R139" s="63">
        <f t="shared" si="4"/>
        <v>138</v>
      </c>
      <c r="S139" s="115">
        <f t="shared" si="4"/>
        <v>1791.46</v>
      </c>
    </row>
    <row r="140" spans="1:19" x14ac:dyDescent="0.25">
      <c r="A140" s="402"/>
      <c r="B140" s="283"/>
      <c r="C140" s="405"/>
      <c r="D140" s="283"/>
      <c r="E140" s="405"/>
      <c r="F140" s="292"/>
      <c r="G140" s="114" t="s">
        <v>88</v>
      </c>
      <c r="H140" s="63">
        <v>18</v>
      </c>
      <c r="I140" s="115">
        <v>15.1</v>
      </c>
      <c r="J140" s="63">
        <v>10</v>
      </c>
      <c r="K140" s="115">
        <v>10.09</v>
      </c>
      <c r="L140" s="63">
        <v>1</v>
      </c>
      <c r="M140" s="115">
        <v>1.66</v>
      </c>
      <c r="N140" s="63">
        <v>17</v>
      </c>
      <c r="O140" s="115">
        <v>269.48</v>
      </c>
      <c r="P140" s="63">
        <v>0</v>
      </c>
      <c r="Q140" s="115">
        <v>0</v>
      </c>
      <c r="R140" s="63">
        <f t="shared" si="4"/>
        <v>46</v>
      </c>
      <c r="S140" s="115">
        <f t="shared" si="4"/>
        <v>296.33000000000004</v>
      </c>
    </row>
    <row r="141" spans="1:19" x14ac:dyDescent="0.25">
      <c r="A141" s="402"/>
      <c r="B141" s="283"/>
      <c r="C141" s="405"/>
      <c r="D141" s="283"/>
      <c r="E141" s="405"/>
      <c r="F141" s="292"/>
      <c r="G141" s="114" t="s">
        <v>125</v>
      </c>
      <c r="H141" s="63">
        <v>2</v>
      </c>
      <c r="I141" s="115">
        <v>0.43</v>
      </c>
      <c r="J141" s="63">
        <v>11</v>
      </c>
      <c r="K141" s="115">
        <v>21.66</v>
      </c>
      <c r="L141" s="63">
        <v>0</v>
      </c>
      <c r="M141" s="115">
        <v>0</v>
      </c>
      <c r="N141" s="63">
        <v>26</v>
      </c>
      <c r="O141" s="115">
        <v>531.78</v>
      </c>
      <c r="P141" s="63">
        <v>0</v>
      </c>
      <c r="Q141" s="115">
        <v>0</v>
      </c>
      <c r="R141" s="63">
        <f t="shared" si="4"/>
        <v>39</v>
      </c>
      <c r="S141" s="115">
        <f t="shared" si="4"/>
        <v>553.87</v>
      </c>
    </row>
    <row r="142" spans="1:19" ht="15.75" thickBot="1" x14ac:dyDescent="0.3">
      <c r="A142" s="402"/>
      <c r="B142" s="283"/>
      <c r="C142" s="405"/>
      <c r="D142" s="283"/>
      <c r="E142" s="405"/>
      <c r="F142" s="292"/>
      <c r="G142" s="114" t="s">
        <v>87</v>
      </c>
      <c r="H142" s="63">
        <v>3</v>
      </c>
      <c r="I142" s="115">
        <v>0.41</v>
      </c>
      <c r="J142" s="63">
        <v>3</v>
      </c>
      <c r="K142" s="115">
        <v>0.59</v>
      </c>
      <c r="L142" s="63">
        <v>0</v>
      </c>
      <c r="M142" s="115">
        <v>0</v>
      </c>
      <c r="N142" s="63">
        <v>17</v>
      </c>
      <c r="O142" s="115">
        <v>75.739999999999995</v>
      </c>
      <c r="P142" s="63">
        <v>0</v>
      </c>
      <c r="Q142" s="115">
        <v>0</v>
      </c>
      <c r="R142" s="63">
        <f t="shared" si="4"/>
        <v>23</v>
      </c>
      <c r="S142" s="115">
        <f t="shared" si="4"/>
        <v>76.739999999999995</v>
      </c>
    </row>
    <row r="143" spans="1:19" ht="15.75" thickTop="1" x14ac:dyDescent="0.25">
      <c r="A143" s="402"/>
      <c r="B143" s="283"/>
      <c r="C143" s="405"/>
      <c r="D143" s="283"/>
      <c r="E143" s="413"/>
      <c r="F143" s="292"/>
      <c r="G143" s="82" t="s">
        <v>86</v>
      </c>
      <c r="H143" s="116">
        <v>67</v>
      </c>
      <c r="I143" s="117">
        <v>56.41</v>
      </c>
      <c r="J143" s="116">
        <v>381</v>
      </c>
      <c r="K143" s="117">
        <v>3071.6600000000003</v>
      </c>
      <c r="L143" s="116">
        <v>53</v>
      </c>
      <c r="M143" s="117">
        <v>749.05</v>
      </c>
      <c r="N143" s="116">
        <v>821</v>
      </c>
      <c r="O143" s="117">
        <v>11279.77</v>
      </c>
      <c r="P143" s="116">
        <v>5</v>
      </c>
      <c r="Q143" s="117">
        <v>21.8</v>
      </c>
      <c r="R143" s="116">
        <f t="shared" si="4"/>
        <v>1327</v>
      </c>
      <c r="S143" s="117">
        <f>SUM(S131:S142)</f>
        <v>15178.69</v>
      </c>
    </row>
    <row r="144" spans="1:19" ht="15" customHeight="1" x14ac:dyDescent="0.25">
      <c r="A144" s="402"/>
      <c r="B144" s="283"/>
      <c r="C144" s="405"/>
      <c r="D144" s="283"/>
      <c r="E144" s="412" t="s">
        <v>85</v>
      </c>
      <c r="F144" s="292"/>
      <c r="G144" s="114" t="s">
        <v>84</v>
      </c>
      <c r="H144" s="63">
        <v>1</v>
      </c>
      <c r="I144" s="115">
        <v>0.05</v>
      </c>
      <c r="J144" s="63">
        <v>0</v>
      </c>
      <c r="K144" s="115">
        <v>0</v>
      </c>
      <c r="L144" s="63">
        <v>10</v>
      </c>
      <c r="M144" s="115">
        <v>225.86</v>
      </c>
      <c r="N144" s="63">
        <v>0</v>
      </c>
      <c r="O144" s="115">
        <v>0</v>
      </c>
      <c r="P144" s="63">
        <v>0</v>
      </c>
      <c r="Q144" s="115">
        <v>0</v>
      </c>
      <c r="R144" s="63">
        <f t="shared" si="4"/>
        <v>11</v>
      </c>
      <c r="S144" s="115">
        <f t="shared" si="4"/>
        <v>225.91000000000003</v>
      </c>
    </row>
    <row r="145" spans="1:19" x14ac:dyDescent="0.25">
      <c r="A145" s="402"/>
      <c r="B145" s="283"/>
      <c r="C145" s="405"/>
      <c r="D145" s="283"/>
      <c r="E145" s="405"/>
      <c r="F145" s="292"/>
      <c r="G145" s="114" t="s">
        <v>83</v>
      </c>
      <c r="H145" s="63">
        <v>1</v>
      </c>
      <c r="I145" s="115">
        <v>0.71</v>
      </c>
      <c r="J145" s="63">
        <v>0</v>
      </c>
      <c r="K145" s="115">
        <v>0</v>
      </c>
      <c r="L145" s="63">
        <v>7</v>
      </c>
      <c r="M145" s="115">
        <v>159.34</v>
      </c>
      <c r="N145" s="63">
        <v>16</v>
      </c>
      <c r="O145" s="115">
        <v>445.98</v>
      </c>
      <c r="P145" s="63">
        <v>0</v>
      </c>
      <c r="Q145" s="115">
        <v>0</v>
      </c>
      <c r="R145" s="63">
        <f t="shared" si="4"/>
        <v>24</v>
      </c>
      <c r="S145" s="115">
        <f t="shared" si="4"/>
        <v>606.03</v>
      </c>
    </row>
    <row r="146" spans="1:19" x14ac:dyDescent="0.25">
      <c r="A146" s="402"/>
      <c r="B146" s="283"/>
      <c r="C146" s="405"/>
      <c r="D146" s="283"/>
      <c r="E146" s="405"/>
      <c r="F146" s="292"/>
      <c r="G146" s="114" t="s">
        <v>82</v>
      </c>
      <c r="H146" s="63">
        <v>1</v>
      </c>
      <c r="I146" s="115">
        <v>0.08</v>
      </c>
      <c r="J146" s="63">
        <v>4</v>
      </c>
      <c r="K146" s="115">
        <v>20.350000000000001</v>
      </c>
      <c r="L146" s="63">
        <v>19</v>
      </c>
      <c r="M146" s="115">
        <v>261.45</v>
      </c>
      <c r="N146" s="63">
        <v>84</v>
      </c>
      <c r="O146" s="115">
        <v>2398.36</v>
      </c>
      <c r="P146" s="63">
        <v>0</v>
      </c>
      <c r="Q146" s="115">
        <v>0</v>
      </c>
      <c r="R146" s="63">
        <f t="shared" si="4"/>
        <v>108</v>
      </c>
      <c r="S146" s="115">
        <f t="shared" si="4"/>
        <v>2680.2400000000002</v>
      </c>
    </row>
    <row r="147" spans="1:19" x14ac:dyDescent="0.25">
      <c r="A147" s="402"/>
      <c r="B147" s="283"/>
      <c r="C147" s="405"/>
      <c r="D147" s="283"/>
      <c r="E147" s="405"/>
      <c r="F147" s="292"/>
      <c r="G147" s="114" t="s">
        <v>81</v>
      </c>
      <c r="H147" s="63">
        <v>0</v>
      </c>
      <c r="I147" s="115">
        <v>0</v>
      </c>
      <c r="J147" s="63">
        <v>0</v>
      </c>
      <c r="K147" s="115">
        <v>0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0</v>
      </c>
      <c r="S147" s="115">
        <f t="shared" si="4"/>
        <v>0</v>
      </c>
    </row>
    <row r="148" spans="1:19" x14ac:dyDescent="0.25">
      <c r="A148" s="402"/>
      <c r="B148" s="283"/>
      <c r="C148" s="405"/>
      <c r="D148" s="283"/>
      <c r="E148" s="405"/>
      <c r="F148" s="292"/>
      <c r="G148" s="114" t="s">
        <v>80</v>
      </c>
      <c r="H148" s="63">
        <v>0</v>
      </c>
      <c r="I148" s="115">
        <v>0</v>
      </c>
      <c r="J148" s="63">
        <v>0</v>
      </c>
      <c r="K148" s="115">
        <v>0</v>
      </c>
      <c r="L148" s="63">
        <v>0</v>
      </c>
      <c r="M148" s="115">
        <v>0</v>
      </c>
      <c r="N148" s="63">
        <v>1</v>
      </c>
      <c r="O148" s="115">
        <v>5.08</v>
      </c>
      <c r="P148" s="63">
        <v>0</v>
      </c>
      <c r="Q148" s="115">
        <v>0</v>
      </c>
      <c r="R148" s="63">
        <f t="shared" si="4"/>
        <v>1</v>
      </c>
      <c r="S148" s="115">
        <f t="shared" si="4"/>
        <v>5.08</v>
      </c>
    </row>
    <row r="149" spans="1:19" ht="15.75" thickBot="1" x14ac:dyDescent="0.3">
      <c r="A149" s="402"/>
      <c r="B149" s="283"/>
      <c r="C149" s="405"/>
      <c r="D149" s="283"/>
      <c r="E149" s="405"/>
      <c r="F149" s="292"/>
      <c r="G149" s="114" t="s">
        <v>79</v>
      </c>
      <c r="H149" s="63">
        <v>0</v>
      </c>
      <c r="I149" s="115">
        <v>0</v>
      </c>
      <c r="J149" s="63">
        <v>1</v>
      </c>
      <c r="K149" s="115">
        <v>0.26</v>
      </c>
      <c r="L149" s="63">
        <v>0</v>
      </c>
      <c r="M149" s="115">
        <v>0</v>
      </c>
      <c r="N149" s="63">
        <v>5</v>
      </c>
      <c r="O149" s="115">
        <v>73.069999999999993</v>
      </c>
      <c r="P149" s="63">
        <v>0</v>
      </c>
      <c r="Q149" s="115">
        <v>0</v>
      </c>
      <c r="R149" s="63">
        <f t="shared" si="4"/>
        <v>6</v>
      </c>
      <c r="S149" s="115">
        <f t="shared" si="4"/>
        <v>73.33</v>
      </c>
    </row>
    <row r="150" spans="1:19" ht="15.75" thickTop="1" x14ac:dyDescent="0.25">
      <c r="A150" s="402"/>
      <c r="B150" s="283"/>
      <c r="C150" s="405"/>
      <c r="D150" s="283"/>
      <c r="E150" s="413"/>
      <c r="F150" s="292"/>
      <c r="G150" s="82" t="s">
        <v>78</v>
      </c>
      <c r="H150" s="116">
        <v>3</v>
      </c>
      <c r="I150" s="117">
        <v>0.84</v>
      </c>
      <c r="J150" s="116">
        <v>5</v>
      </c>
      <c r="K150" s="117">
        <v>20.61</v>
      </c>
      <c r="L150" s="116">
        <v>34</v>
      </c>
      <c r="M150" s="117">
        <v>646.65</v>
      </c>
      <c r="N150" s="116">
        <v>104</v>
      </c>
      <c r="O150" s="117">
        <v>2922.49</v>
      </c>
      <c r="P150" s="116">
        <v>0</v>
      </c>
      <c r="Q150" s="117">
        <v>0</v>
      </c>
      <c r="R150" s="116">
        <f t="shared" si="4"/>
        <v>146</v>
      </c>
      <c r="S150" s="117">
        <f>SUM(S144:S149)</f>
        <v>3590.59</v>
      </c>
    </row>
    <row r="151" spans="1:19" ht="15.75" thickBot="1" x14ac:dyDescent="0.3">
      <c r="A151" s="402"/>
      <c r="B151" s="283"/>
      <c r="C151" s="405"/>
      <c r="D151" s="283"/>
      <c r="E151" s="412" t="s">
        <v>77</v>
      </c>
      <c r="F151" s="292"/>
      <c r="G151" s="114" t="s">
        <v>76</v>
      </c>
      <c r="H151" s="63">
        <v>1259</v>
      </c>
      <c r="I151" s="115">
        <v>1937</v>
      </c>
      <c r="J151" s="63">
        <v>588</v>
      </c>
      <c r="K151" s="115">
        <v>1912.01</v>
      </c>
      <c r="L151" s="63">
        <v>271</v>
      </c>
      <c r="M151" s="115">
        <v>947.06</v>
      </c>
      <c r="N151" s="63">
        <v>666</v>
      </c>
      <c r="O151" s="115">
        <v>8824.7000000000007</v>
      </c>
      <c r="P151" s="63">
        <v>30</v>
      </c>
      <c r="Q151" s="115">
        <v>166.56</v>
      </c>
      <c r="R151" s="63">
        <f t="shared" si="4"/>
        <v>2814</v>
      </c>
      <c r="S151" s="115">
        <f>+I151+K151+M151+O151+Q151</f>
        <v>13787.33</v>
      </c>
    </row>
    <row r="152" spans="1:19" ht="15.75" thickTop="1" x14ac:dyDescent="0.25">
      <c r="A152" s="402"/>
      <c r="B152" s="283"/>
      <c r="C152" s="405"/>
      <c r="D152" s="283"/>
      <c r="E152" s="405"/>
      <c r="F152" s="292"/>
      <c r="G152" s="82" t="s">
        <v>508</v>
      </c>
      <c r="H152" s="116">
        <v>1259</v>
      </c>
      <c r="I152" s="117">
        <v>1937</v>
      </c>
      <c r="J152" s="116">
        <v>588</v>
      </c>
      <c r="K152" s="117">
        <v>1912.01</v>
      </c>
      <c r="L152" s="116">
        <v>271</v>
      </c>
      <c r="M152" s="117">
        <v>947.06</v>
      </c>
      <c r="N152" s="116">
        <v>666</v>
      </c>
      <c r="O152" s="117">
        <v>8824.7000000000007</v>
      </c>
      <c r="P152" s="116">
        <v>30</v>
      </c>
      <c r="Q152" s="117">
        <v>166.56</v>
      </c>
      <c r="R152" s="116">
        <f t="shared" si="4"/>
        <v>2814</v>
      </c>
      <c r="S152" s="117">
        <f>SUM(S151)</f>
        <v>13787.33</v>
      </c>
    </row>
    <row r="153" spans="1:19" x14ac:dyDescent="0.25">
      <c r="A153" s="402"/>
      <c r="B153" s="283"/>
      <c r="C153" s="405"/>
      <c r="D153" s="283"/>
      <c r="E153" s="412" t="s">
        <v>74</v>
      </c>
      <c r="F153" s="292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3"/>
      <c r="C154" s="405"/>
      <c r="D154" s="283"/>
      <c r="E154" s="405"/>
      <c r="F154" s="292"/>
      <c r="G154" s="114" t="s">
        <v>72</v>
      </c>
      <c r="H154" s="63">
        <v>0</v>
      </c>
      <c r="I154" s="115">
        <v>0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0</v>
      </c>
      <c r="S154" s="115">
        <f>+I154+K154+M154+O154+Q154</f>
        <v>0</v>
      </c>
    </row>
    <row r="155" spans="1:19" x14ac:dyDescent="0.25">
      <c r="A155" s="402"/>
      <c r="B155" s="283"/>
      <c r="C155" s="405"/>
      <c r="D155" s="283"/>
      <c r="E155" s="405"/>
      <c r="F155" s="292"/>
      <c r="G155" s="114" t="s">
        <v>71</v>
      </c>
      <c r="H155" s="63">
        <v>35</v>
      </c>
      <c r="I155" s="115">
        <v>47.76</v>
      </c>
      <c r="J155" s="63">
        <v>21</v>
      </c>
      <c r="K155" s="115">
        <v>21.36</v>
      </c>
      <c r="L155" s="63">
        <v>14</v>
      </c>
      <c r="M155" s="115">
        <v>48.55</v>
      </c>
      <c r="N155" s="63">
        <v>36</v>
      </c>
      <c r="O155" s="115">
        <v>84.38</v>
      </c>
      <c r="P155" s="63">
        <v>4</v>
      </c>
      <c r="Q155" s="115">
        <v>2.69</v>
      </c>
      <c r="R155" s="63">
        <f t="shared" ref="R155:S186" si="5">+H155+J155+L155+N155+P155</f>
        <v>110</v>
      </c>
      <c r="S155" s="115">
        <f>+I155+K155+M155+O155+Q155</f>
        <v>204.74</v>
      </c>
    </row>
    <row r="156" spans="1:19" ht="15.75" thickBot="1" x14ac:dyDescent="0.3">
      <c r="A156" s="402"/>
      <c r="B156" s="283"/>
      <c r="C156" s="405"/>
      <c r="D156" s="283"/>
      <c r="E156" s="405"/>
      <c r="F156" s="292"/>
      <c r="G156" s="114" t="s">
        <v>70</v>
      </c>
      <c r="H156" s="63">
        <v>0</v>
      </c>
      <c r="I156" s="115">
        <v>0</v>
      </c>
      <c r="J156" s="63">
        <v>0</v>
      </c>
      <c r="K156" s="115">
        <v>0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0</v>
      </c>
      <c r="S156" s="115">
        <f>+I156+K156+M156+O156+Q156</f>
        <v>0</v>
      </c>
    </row>
    <row r="157" spans="1:19" ht="16.5" thickTop="1" thickBot="1" x14ac:dyDescent="0.3">
      <c r="A157" s="402"/>
      <c r="B157" s="283"/>
      <c r="C157" s="405"/>
      <c r="D157" s="283"/>
      <c r="E157" s="407"/>
      <c r="F157" s="292"/>
      <c r="G157" s="82" t="s">
        <v>69</v>
      </c>
      <c r="H157" s="116">
        <v>35</v>
      </c>
      <c r="I157" s="117">
        <v>47.76</v>
      </c>
      <c r="J157" s="116">
        <v>21</v>
      </c>
      <c r="K157" s="117">
        <v>21.36</v>
      </c>
      <c r="L157" s="116">
        <v>14</v>
      </c>
      <c r="M157" s="117">
        <v>48.55</v>
      </c>
      <c r="N157" s="116">
        <v>36</v>
      </c>
      <c r="O157" s="117">
        <v>84.38</v>
      </c>
      <c r="P157" s="116">
        <v>4</v>
      </c>
      <c r="Q157" s="117">
        <v>2.69</v>
      </c>
      <c r="R157" s="116">
        <f t="shared" si="5"/>
        <v>110</v>
      </c>
      <c r="S157" s="117">
        <f>SUM(S153:S156)</f>
        <v>204.74</v>
      </c>
    </row>
    <row r="158" spans="1:19" ht="15" customHeight="1" thickTop="1" thickBot="1" x14ac:dyDescent="0.3">
      <c r="A158" s="402"/>
      <c r="B158" s="283"/>
      <c r="C158" s="406"/>
      <c r="D158" s="283"/>
      <c r="E158" s="408" t="s">
        <v>68</v>
      </c>
      <c r="F158" s="408"/>
      <c r="G158" s="408"/>
      <c r="H158" s="118">
        <v>2614</v>
      </c>
      <c r="I158" s="117">
        <v>7204.99</v>
      </c>
      <c r="J158" s="118">
        <v>2072</v>
      </c>
      <c r="K158" s="117">
        <v>32633.59</v>
      </c>
      <c r="L158" s="118">
        <v>821</v>
      </c>
      <c r="M158" s="117">
        <v>33845.68</v>
      </c>
      <c r="N158" s="118">
        <v>4622</v>
      </c>
      <c r="O158" s="117">
        <v>274982.09999999998</v>
      </c>
      <c r="P158" s="118">
        <v>118</v>
      </c>
      <c r="Q158" s="117">
        <v>1629.62</v>
      </c>
      <c r="R158" s="118">
        <f t="shared" si="5"/>
        <v>10247</v>
      </c>
      <c r="S158" s="117">
        <f>+S157+S152+S150+S143+S130+S99+S91+S89</f>
        <v>350295.98</v>
      </c>
    </row>
    <row r="159" spans="1:19" ht="15" customHeight="1" thickTop="1" thickBot="1" x14ac:dyDescent="0.3">
      <c r="A159" s="403"/>
      <c r="B159" s="283"/>
      <c r="C159" s="409" t="s">
        <v>67</v>
      </c>
      <c r="D159" s="409"/>
      <c r="E159" s="409"/>
      <c r="F159" s="409"/>
      <c r="G159" s="409"/>
      <c r="H159" s="119">
        <v>23540</v>
      </c>
      <c r="I159" s="120">
        <v>184016.15</v>
      </c>
      <c r="J159" s="119">
        <v>9314</v>
      </c>
      <c r="K159" s="120">
        <v>128211.66</v>
      </c>
      <c r="L159" s="119">
        <v>3151</v>
      </c>
      <c r="M159" s="120">
        <v>94064</v>
      </c>
      <c r="N159" s="119">
        <v>11808</v>
      </c>
      <c r="O159" s="120">
        <v>921551.49</v>
      </c>
      <c r="P159" s="119">
        <v>1118</v>
      </c>
      <c r="Q159" s="120">
        <v>13605.53</v>
      </c>
      <c r="R159" s="119">
        <f t="shared" si="5"/>
        <v>48931</v>
      </c>
      <c r="S159" s="120">
        <f>+S158+S78</f>
        <v>1341448.83</v>
      </c>
    </row>
    <row r="160" spans="1:19" ht="15" customHeight="1" thickTop="1" x14ac:dyDescent="0.25">
      <c r="A160" s="401" t="s">
        <v>51</v>
      </c>
      <c r="B160" s="283"/>
      <c r="C160" s="404" t="s">
        <v>50</v>
      </c>
      <c r="D160" s="283"/>
      <c r="E160" s="404" t="s">
        <v>66</v>
      </c>
      <c r="F160" s="292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3"/>
      <c r="C161" s="405"/>
      <c r="D161" s="283"/>
      <c r="E161" s="405"/>
      <c r="F161" s="292"/>
      <c r="G161" s="114" t="s">
        <v>64</v>
      </c>
      <c r="H161" s="63">
        <v>5</v>
      </c>
      <c r="I161" s="115">
        <v>40.479999999999997</v>
      </c>
      <c r="J161" s="63">
        <v>1</v>
      </c>
      <c r="K161" s="115">
        <v>0.68</v>
      </c>
      <c r="L161" s="63">
        <v>0</v>
      </c>
      <c r="M161" s="115">
        <v>0</v>
      </c>
      <c r="N161" s="63">
        <v>4</v>
      </c>
      <c r="O161" s="115">
        <v>27.26</v>
      </c>
      <c r="P161" s="63">
        <v>0</v>
      </c>
      <c r="Q161" s="115">
        <v>0</v>
      </c>
      <c r="R161" s="63">
        <f t="shared" si="5"/>
        <v>10</v>
      </c>
      <c r="S161" s="115">
        <f t="shared" si="5"/>
        <v>68.42</v>
      </c>
    </row>
    <row r="162" spans="1:19" x14ac:dyDescent="0.25">
      <c r="A162" s="402"/>
      <c r="B162" s="283"/>
      <c r="C162" s="405"/>
      <c r="D162" s="283"/>
      <c r="E162" s="405"/>
      <c r="F162" s="292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0</v>
      </c>
      <c r="O162" s="115">
        <v>0</v>
      </c>
      <c r="P162" s="63">
        <v>0</v>
      </c>
      <c r="Q162" s="115">
        <v>0</v>
      </c>
      <c r="R162" s="63">
        <f t="shared" si="5"/>
        <v>0</v>
      </c>
      <c r="S162" s="115">
        <f t="shared" si="5"/>
        <v>0</v>
      </c>
    </row>
    <row r="163" spans="1:19" x14ac:dyDescent="0.25">
      <c r="A163" s="402"/>
      <c r="B163" s="283"/>
      <c r="C163" s="405"/>
      <c r="D163" s="283"/>
      <c r="E163" s="405"/>
      <c r="F163" s="292"/>
      <c r="G163" s="114" t="s">
        <v>62</v>
      </c>
      <c r="H163" s="63">
        <v>0</v>
      </c>
      <c r="I163" s="115">
        <v>0</v>
      </c>
      <c r="J163" s="63">
        <v>0</v>
      </c>
      <c r="K163" s="115">
        <v>0</v>
      </c>
      <c r="L163" s="63">
        <v>0</v>
      </c>
      <c r="M163" s="115">
        <v>0</v>
      </c>
      <c r="N163" s="63">
        <v>0</v>
      </c>
      <c r="O163" s="115">
        <v>0</v>
      </c>
      <c r="P163" s="63">
        <v>0</v>
      </c>
      <c r="Q163" s="115">
        <v>0</v>
      </c>
      <c r="R163" s="63">
        <f t="shared" si="5"/>
        <v>0</v>
      </c>
      <c r="S163" s="115">
        <f t="shared" si="5"/>
        <v>0</v>
      </c>
    </row>
    <row r="164" spans="1:19" x14ac:dyDescent="0.25">
      <c r="A164" s="402"/>
      <c r="B164" s="283"/>
      <c r="C164" s="405"/>
      <c r="D164" s="283"/>
      <c r="E164" s="405"/>
      <c r="F164" s="292"/>
      <c r="G164" s="114" t="s">
        <v>61</v>
      </c>
      <c r="H164" s="63">
        <v>0</v>
      </c>
      <c r="I164" s="115">
        <v>0</v>
      </c>
      <c r="J164" s="63">
        <v>0</v>
      </c>
      <c r="K164" s="115">
        <v>0</v>
      </c>
      <c r="L164" s="63">
        <v>0</v>
      </c>
      <c r="M164" s="115">
        <v>0</v>
      </c>
      <c r="N164" s="63">
        <v>0</v>
      </c>
      <c r="O164" s="115">
        <v>0</v>
      </c>
      <c r="P164" s="63">
        <v>0</v>
      </c>
      <c r="Q164" s="115">
        <v>0</v>
      </c>
      <c r="R164" s="63">
        <f t="shared" si="5"/>
        <v>0</v>
      </c>
      <c r="S164" s="115">
        <f t="shared" si="5"/>
        <v>0</v>
      </c>
    </row>
    <row r="165" spans="1:19" x14ac:dyDescent="0.25">
      <c r="A165" s="402"/>
      <c r="B165" s="283"/>
      <c r="C165" s="405"/>
      <c r="D165" s="283"/>
      <c r="E165" s="405"/>
      <c r="F165" s="292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3"/>
      <c r="C166" s="405"/>
      <c r="D166" s="283"/>
      <c r="E166" s="405"/>
      <c r="F166" s="292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3"/>
      <c r="C167" s="405"/>
      <c r="D167" s="283"/>
      <c r="E167" s="405"/>
      <c r="F167" s="292"/>
      <c r="G167" s="114" t="s">
        <v>58</v>
      </c>
      <c r="H167" s="63">
        <v>0</v>
      </c>
      <c r="I167" s="115">
        <v>0</v>
      </c>
      <c r="J167" s="63">
        <v>0</v>
      </c>
      <c r="K167" s="115">
        <v>0</v>
      </c>
      <c r="L167" s="63">
        <v>0</v>
      </c>
      <c r="M167" s="115">
        <v>0</v>
      </c>
      <c r="N167" s="63">
        <v>0</v>
      </c>
      <c r="O167" s="115">
        <v>0</v>
      </c>
      <c r="P167" s="63">
        <v>0</v>
      </c>
      <c r="Q167" s="115">
        <v>0</v>
      </c>
      <c r="R167" s="63">
        <f t="shared" si="5"/>
        <v>0</v>
      </c>
      <c r="S167" s="115">
        <f t="shared" si="5"/>
        <v>0</v>
      </c>
    </row>
    <row r="168" spans="1:19" x14ac:dyDescent="0.25">
      <c r="A168" s="402"/>
      <c r="B168" s="283"/>
      <c r="C168" s="405"/>
      <c r="D168" s="283"/>
      <c r="E168" s="405"/>
      <c r="F168" s="292"/>
      <c r="G168" s="114" t="s">
        <v>57</v>
      </c>
      <c r="H168" s="63">
        <v>0</v>
      </c>
      <c r="I168" s="115">
        <v>0</v>
      </c>
      <c r="J168" s="63">
        <v>0</v>
      </c>
      <c r="K168" s="115">
        <v>0</v>
      </c>
      <c r="L168" s="63">
        <v>0</v>
      </c>
      <c r="M168" s="115">
        <v>0</v>
      </c>
      <c r="N168" s="63">
        <v>0</v>
      </c>
      <c r="O168" s="115">
        <v>0</v>
      </c>
      <c r="P168" s="63">
        <v>0</v>
      </c>
      <c r="Q168" s="115">
        <v>0</v>
      </c>
      <c r="R168" s="63">
        <f t="shared" si="5"/>
        <v>0</v>
      </c>
      <c r="S168" s="115">
        <f t="shared" si="5"/>
        <v>0</v>
      </c>
    </row>
    <row r="169" spans="1:19" x14ac:dyDescent="0.25">
      <c r="A169" s="402"/>
      <c r="B169" s="283"/>
      <c r="C169" s="405"/>
      <c r="D169" s="283"/>
      <c r="E169" s="405"/>
      <c r="F169" s="292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1</v>
      </c>
      <c r="O169" s="115">
        <v>37.56</v>
      </c>
      <c r="P169" s="63">
        <v>0</v>
      </c>
      <c r="Q169" s="115">
        <v>0</v>
      </c>
      <c r="R169" s="63">
        <f t="shared" si="5"/>
        <v>1</v>
      </c>
      <c r="S169" s="115">
        <f t="shared" si="5"/>
        <v>37.56</v>
      </c>
    </row>
    <row r="170" spans="1:19" x14ac:dyDescent="0.25">
      <c r="A170" s="402"/>
      <c r="B170" s="283"/>
      <c r="C170" s="405"/>
      <c r="D170" s="283"/>
      <c r="E170" s="405"/>
      <c r="F170" s="292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3"/>
      <c r="C171" s="405"/>
      <c r="D171" s="283"/>
      <c r="E171" s="405"/>
      <c r="F171" s="292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3"/>
      <c r="C172" s="405"/>
      <c r="D172" s="283"/>
      <c r="E172" s="405"/>
      <c r="F172" s="292"/>
      <c r="G172" s="114" t="s">
        <v>54</v>
      </c>
      <c r="H172" s="63">
        <v>0</v>
      </c>
      <c r="I172" s="115">
        <v>0</v>
      </c>
      <c r="J172" s="63">
        <v>0</v>
      </c>
      <c r="K172" s="115">
        <v>0</v>
      </c>
      <c r="L172" s="63">
        <v>0</v>
      </c>
      <c r="M172" s="115">
        <v>0</v>
      </c>
      <c r="N172" s="63">
        <v>0</v>
      </c>
      <c r="O172" s="115">
        <v>0</v>
      </c>
      <c r="P172" s="63">
        <v>0</v>
      </c>
      <c r="Q172" s="115">
        <v>0</v>
      </c>
      <c r="R172" s="63">
        <f t="shared" si="5"/>
        <v>0</v>
      </c>
      <c r="S172" s="115">
        <f t="shared" si="5"/>
        <v>0</v>
      </c>
    </row>
    <row r="173" spans="1:19" ht="15.75" thickBot="1" x14ac:dyDescent="0.3">
      <c r="A173" s="402"/>
      <c r="B173" s="283"/>
      <c r="C173" s="405"/>
      <c r="D173" s="283"/>
      <c r="E173" s="405"/>
      <c r="F173" s="292"/>
      <c r="G173" s="114" t="s">
        <v>53</v>
      </c>
      <c r="H173" s="63">
        <v>0</v>
      </c>
      <c r="I173" s="115">
        <v>0</v>
      </c>
      <c r="J173" s="63">
        <v>0</v>
      </c>
      <c r="K173" s="115">
        <v>0</v>
      </c>
      <c r="L173" s="63">
        <v>0</v>
      </c>
      <c r="M173" s="115">
        <v>0</v>
      </c>
      <c r="N173" s="63">
        <v>0</v>
      </c>
      <c r="O173" s="115">
        <v>0</v>
      </c>
      <c r="P173" s="63">
        <v>0</v>
      </c>
      <c r="Q173" s="115">
        <v>0</v>
      </c>
      <c r="R173" s="63">
        <f t="shared" si="5"/>
        <v>0</v>
      </c>
      <c r="S173" s="115">
        <f t="shared" si="5"/>
        <v>0</v>
      </c>
    </row>
    <row r="174" spans="1:19" ht="15.75" thickTop="1" x14ac:dyDescent="0.25">
      <c r="A174" s="402"/>
      <c r="B174" s="283"/>
      <c r="C174" s="405"/>
      <c r="D174" s="283"/>
      <c r="E174" s="413"/>
      <c r="F174" s="292"/>
      <c r="G174" s="82" t="s">
        <v>52</v>
      </c>
      <c r="H174" s="116">
        <v>5</v>
      </c>
      <c r="I174" s="117">
        <v>40.479999999999997</v>
      </c>
      <c r="J174" s="116">
        <v>1</v>
      </c>
      <c r="K174" s="117">
        <v>0.68</v>
      </c>
      <c r="L174" s="116">
        <v>0</v>
      </c>
      <c r="M174" s="117">
        <v>0</v>
      </c>
      <c r="N174" s="116">
        <v>5</v>
      </c>
      <c r="O174" s="117">
        <v>64.819999999999993</v>
      </c>
      <c r="P174" s="116">
        <v>0</v>
      </c>
      <c r="Q174" s="117">
        <v>0</v>
      </c>
      <c r="R174" s="116">
        <f t="shared" si="5"/>
        <v>11</v>
      </c>
      <c r="S174" s="117">
        <f>SUM(S160:S173)</f>
        <v>105.98</v>
      </c>
    </row>
    <row r="175" spans="1:19" ht="15" customHeight="1" x14ac:dyDescent="0.25">
      <c r="A175" s="402"/>
      <c r="B175" s="283"/>
      <c r="C175" s="405"/>
      <c r="D175" s="283"/>
      <c r="E175" s="412" t="s">
        <v>49</v>
      </c>
      <c r="F175" s="292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3"/>
      <c r="C176" s="405"/>
      <c r="D176" s="283"/>
      <c r="E176" s="405"/>
      <c r="F176" s="292"/>
      <c r="G176" s="114" t="s">
        <v>47</v>
      </c>
      <c r="H176" s="63">
        <v>8</v>
      </c>
      <c r="I176" s="115">
        <v>24.13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8</v>
      </c>
      <c r="S176" s="115">
        <f>+I176+K176+M176+O176+Q176</f>
        <v>24.13</v>
      </c>
    </row>
    <row r="177" spans="1:19" ht="15.75" thickBot="1" x14ac:dyDescent="0.3">
      <c r="A177" s="402"/>
      <c r="B177" s="283"/>
      <c r="C177" s="405"/>
      <c r="D177" s="283"/>
      <c r="E177" s="405"/>
      <c r="F177" s="292"/>
      <c r="G177" s="114" t="s">
        <v>46</v>
      </c>
      <c r="H177" s="63">
        <v>0</v>
      </c>
      <c r="I177" s="115">
        <v>0</v>
      </c>
      <c r="J177" s="63">
        <v>0</v>
      </c>
      <c r="K177" s="115">
        <v>0</v>
      </c>
      <c r="L177" s="63">
        <v>0</v>
      </c>
      <c r="M177" s="115">
        <v>0</v>
      </c>
      <c r="N177" s="63">
        <v>0</v>
      </c>
      <c r="O177" s="115">
        <v>0</v>
      </c>
      <c r="P177" s="63">
        <v>0</v>
      </c>
      <c r="Q177" s="115">
        <v>0</v>
      </c>
      <c r="R177" s="63">
        <f t="shared" si="5"/>
        <v>0</v>
      </c>
      <c r="S177" s="115">
        <f>+I177+K177+M177+O177+Q177</f>
        <v>0</v>
      </c>
    </row>
    <row r="178" spans="1:19" ht="16.5" thickTop="1" thickBot="1" x14ac:dyDescent="0.3">
      <c r="A178" s="402"/>
      <c r="B178" s="283"/>
      <c r="C178" s="405"/>
      <c r="D178" s="283"/>
      <c r="E178" s="407"/>
      <c r="F178" s="292"/>
      <c r="G178" s="82" t="s">
        <v>45</v>
      </c>
      <c r="H178" s="118">
        <v>8</v>
      </c>
      <c r="I178" s="117">
        <v>24.13</v>
      </c>
      <c r="J178" s="118">
        <v>0</v>
      </c>
      <c r="K178" s="117">
        <v>0</v>
      </c>
      <c r="L178" s="118">
        <v>0</v>
      </c>
      <c r="M178" s="117">
        <v>0</v>
      </c>
      <c r="N178" s="118">
        <v>0</v>
      </c>
      <c r="O178" s="117">
        <v>0</v>
      </c>
      <c r="P178" s="118">
        <v>0</v>
      </c>
      <c r="Q178" s="117">
        <v>0</v>
      </c>
      <c r="R178" s="118">
        <f t="shared" si="5"/>
        <v>8</v>
      </c>
      <c r="S178" s="117">
        <f>SUM(S175:S177)</f>
        <v>24.13</v>
      </c>
    </row>
    <row r="179" spans="1:19" ht="15" customHeight="1" thickTop="1" thickBot="1" x14ac:dyDescent="0.3">
      <c r="A179" s="402"/>
      <c r="B179" s="283"/>
      <c r="C179" s="406"/>
      <c r="D179" s="283"/>
      <c r="E179" s="408" t="s">
        <v>44</v>
      </c>
      <c r="F179" s="408"/>
      <c r="G179" s="408"/>
      <c r="H179" s="118">
        <v>13</v>
      </c>
      <c r="I179" s="117">
        <v>64.61</v>
      </c>
      <c r="J179" s="118">
        <v>1</v>
      </c>
      <c r="K179" s="117">
        <v>0.68</v>
      </c>
      <c r="L179" s="118">
        <v>0</v>
      </c>
      <c r="M179" s="117">
        <v>0</v>
      </c>
      <c r="N179" s="118">
        <v>5</v>
      </c>
      <c r="O179" s="117">
        <v>64.819999999999993</v>
      </c>
      <c r="P179" s="118">
        <v>0</v>
      </c>
      <c r="Q179" s="117">
        <v>0</v>
      </c>
      <c r="R179" s="118">
        <f t="shared" si="5"/>
        <v>19</v>
      </c>
      <c r="S179" s="117">
        <f>+S178+S174</f>
        <v>130.11000000000001</v>
      </c>
    </row>
    <row r="180" spans="1:19" ht="15" customHeight="1" thickTop="1" thickBot="1" x14ac:dyDescent="0.3">
      <c r="A180" s="403"/>
      <c r="B180" s="283"/>
      <c r="C180" s="409" t="s">
        <v>43</v>
      </c>
      <c r="D180" s="409"/>
      <c r="E180" s="409"/>
      <c r="F180" s="409"/>
      <c r="G180" s="409"/>
      <c r="H180" s="119">
        <v>13</v>
      </c>
      <c r="I180" s="120">
        <v>64.61</v>
      </c>
      <c r="J180" s="119">
        <v>1</v>
      </c>
      <c r="K180" s="120">
        <v>0.68</v>
      </c>
      <c r="L180" s="119">
        <v>0</v>
      </c>
      <c r="M180" s="120">
        <v>0</v>
      </c>
      <c r="N180" s="119">
        <v>5</v>
      </c>
      <c r="O180" s="120">
        <v>64.819999999999993</v>
      </c>
      <c r="P180" s="119">
        <v>0</v>
      </c>
      <c r="Q180" s="120">
        <v>0</v>
      </c>
      <c r="R180" s="119">
        <f t="shared" si="5"/>
        <v>19</v>
      </c>
      <c r="S180" s="120">
        <f>+S179</f>
        <v>130.11000000000001</v>
      </c>
    </row>
    <row r="181" spans="1:19" ht="15" customHeight="1" thickTop="1" x14ac:dyDescent="0.25">
      <c r="A181" s="401" t="s">
        <v>42</v>
      </c>
      <c r="B181" s="283"/>
      <c r="C181" s="404" t="s">
        <v>42</v>
      </c>
      <c r="D181" s="283"/>
      <c r="E181" s="404" t="s">
        <v>42</v>
      </c>
      <c r="F181" s="292"/>
      <c r="G181" s="114" t="s">
        <v>41</v>
      </c>
      <c r="H181" s="63">
        <v>3507</v>
      </c>
      <c r="I181" s="115">
        <v>694.55</v>
      </c>
      <c r="J181" s="63">
        <v>809</v>
      </c>
      <c r="K181" s="115">
        <v>212.97</v>
      </c>
      <c r="L181" s="63">
        <v>763</v>
      </c>
      <c r="M181" s="115">
        <v>292.18</v>
      </c>
      <c r="N181" s="63">
        <v>833</v>
      </c>
      <c r="O181" s="115">
        <v>1099.93</v>
      </c>
      <c r="P181" s="63">
        <v>151</v>
      </c>
      <c r="Q181" s="115">
        <v>25.6</v>
      </c>
      <c r="R181" s="63">
        <f t="shared" si="5"/>
        <v>6063</v>
      </c>
      <c r="S181" s="115">
        <f t="shared" si="5"/>
        <v>2325.23</v>
      </c>
    </row>
    <row r="182" spans="1:19" x14ac:dyDescent="0.25">
      <c r="A182" s="402"/>
      <c r="B182" s="283"/>
      <c r="C182" s="405"/>
      <c r="D182" s="283"/>
      <c r="E182" s="405"/>
      <c r="F182" s="292"/>
      <c r="G182" s="114" t="s">
        <v>40</v>
      </c>
      <c r="H182" s="63">
        <v>0</v>
      </c>
      <c r="I182" s="115">
        <v>0</v>
      </c>
      <c r="J182" s="63">
        <v>90</v>
      </c>
      <c r="K182" s="115">
        <v>54.39</v>
      </c>
      <c r="L182" s="63">
        <v>173</v>
      </c>
      <c r="M182" s="115">
        <v>451.1</v>
      </c>
      <c r="N182" s="63">
        <v>113</v>
      </c>
      <c r="O182" s="115">
        <v>187.27</v>
      </c>
      <c r="P182" s="63">
        <v>2</v>
      </c>
      <c r="Q182" s="115">
        <v>4.0999999999999996</v>
      </c>
      <c r="R182" s="63">
        <f t="shared" si="5"/>
        <v>378</v>
      </c>
      <c r="S182" s="115">
        <f t="shared" si="5"/>
        <v>696.86</v>
      </c>
    </row>
    <row r="183" spans="1:19" x14ac:dyDescent="0.25">
      <c r="A183" s="402"/>
      <c r="B183" s="283"/>
      <c r="C183" s="405"/>
      <c r="D183" s="283"/>
      <c r="E183" s="405"/>
      <c r="F183" s="292"/>
      <c r="G183" s="114" t="s">
        <v>39</v>
      </c>
      <c r="H183" s="63">
        <v>0</v>
      </c>
      <c r="I183" s="115">
        <v>0</v>
      </c>
      <c r="J183" s="63">
        <v>12</v>
      </c>
      <c r="K183" s="115">
        <v>0.73</v>
      </c>
      <c r="L183" s="63">
        <v>1</v>
      </c>
      <c r="M183" s="115">
        <v>0.14000000000000001</v>
      </c>
      <c r="N183" s="63">
        <v>29</v>
      </c>
      <c r="O183" s="115">
        <v>2.87</v>
      </c>
      <c r="P183" s="63">
        <v>3</v>
      </c>
      <c r="Q183" s="115">
        <v>0.86</v>
      </c>
      <c r="R183" s="63">
        <f t="shared" si="5"/>
        <v>45</v>
      </c>
      <c r="S183" s="115">
        <f t="shared" si="5"/>
        <v>4.6000000000000005</v>
      </c>
    </row>
    <row r="184" spans="1:19" x14ac:dyDescent="0.25">
      <c r="A184" s="402"/>
      <c r="B184" s="283"/>
      <c r="C184" s="405"/>
      <c r="D184" s="283"/>
      <c r="E184" s="405"/>
      <c r="F184" s="292"/>
      <c r="G184" s="114" t="s">
        <v>38</v>
      </c>
      <c r="H184" s="63">
        <v>0</v>
      </c>
      <c r="I184" s="115">
        <v>0</v>
      </c>
      <c r="J184" s="63">
        <v>0</v>
      </c>
      <c r="K184" s="115">
        <v>0</v>
      </c>
      <c r="L184" s="63">
        <v>1</v>
      </c>
      <c r="M184" s="115">
        <v>0.05</v>
      </c>
      <c r="N184" s="63">
        <v>3</v>
      </c>
      <c r="O184" s="115">
        <v>1.02</v>
      </c>
      <c r="P184" s="63">
        <v>0</v>
      </c>
      <c r="Q184" s="115">
        <v>0</v>
      </c>
      <c r="R184" s="63">
        <f t="shared" si="5"/>
        <v>4</v>
      </c>
      <c r="S184" s="115">
        <f t="shared" si="5"/>
        <v>1.07</v>
      </c>
    </row>
    <row r="185" spans="1:19" x14ac:dyDescent="0.25">
      <c r="A185" s="402"/>
      <c r="B185" s="283"/>
      <c r="C185" s="405"/>
      <c r="D185" s="283"/>
      <c r="E185" s="405"/>
      <c r="F185" s="292"/>
      <c r="G185" s="114" t="s">
        <v>37</v>
      </c>
      <c r="H185" s="63">
        <v>49</v>
      </c>
      <c r="I185" s="115">
        <v>6.61</v>
      </c>
      <c r="J185" s="63">
        <v>80</v>
      </c>
      <c r="K185" s="115">
        <v>13.31</v>
      </c>
      <c r="L185" s="63">
        <v>4</v>
      </c>
      <c r="M185" s="115">
        <v>7.95</v>
      </c>
      <c r="N185" s="63">
        <v>238</v>
      </c>
      <c r="O185" s="115">
        <v>211.25</v>
      </c>
      <c r="P185" s="63">
        <v>5</v>
      </c>
      <c r="Q185" s="115">
        <v>0.3</v>
      </c>
      <c r="R185" s="63">
        <f t="shared" si="5"/>
        <v>376</v>
      </c>
      <c r="S185" s="115">
        <f t="shared" si="5"/>
        <v>239.42000000000002</v>
      </c>
    </row>
    <row r="186" spans="1:19" ht="15.75" thickBot="1" x14ac:dyDescent="0.3">
      <c r="A186" s="402"/>
      <c r="B186" s="283"/>
      <c r="C186" s="405"/>
      <c r="D186" s="283"/>
      <c r="E186" s="405"/>
      <c r="F186" s="292"/>
      <c r="G186" s="114" t="s">
        <v>36</v>
      </c>
      <c r="H186" s="63">
        <v>9</v>
      </c>
      <c r="I186" s="115">
        <v>0.79</v>
      </c>
      <c r="J186" s="63">
        <v>73</v>
      </c>
      <c r="K186" s="115">
        <v>12.71</v>
      </c>
      <c r="L186" s="63">
        <v>2</v>
      </c>
      <c r="M186" s="115">
        <v>0.33</v>
      </c>
      <c r="N186" s="63">
        <v>665</v>
      </c>
      <c r="O186" s="115">
        <v>382.96</v>
      </c>
      <c r="P186" s="63">
        <v>10</v>
      </c>
      <c r="Q186" s="115">
        <v>1.86</v>
      </c>
      <c r="R186" s="63">
        <f t="shared" si="5"/>
        <v>759</v>
      </c>
      <c r="S186" s="115">
        <f t="shared" si="5"/>
        <v>398.65</v>
      </c>
    </row>
    <row r="187" spans="1:19" ht="16.5" thickTop="1" thickBot="1" x14ac:dyDescent="0.3">
      <c r="A187" s="402"/>
      <c r="B187" s="283"/>
      <c r="C187" s="405"/>
      <c r="D187" s="283"/>
      <c r="E187" s="407"/>
      <c r="F187" s="292"/>
      <c r="G187" s="82" t="s">
        <v>35</v>
      </c>
      <c r="H187" s="118">
        <v>3559</v>
      </c>
      <c r="I187" s="117">
        <v>701.95</v>
      </c>
      <c r="J187" s="118">
        <v>1033</v>
      </c>
      <c r="K187" s="117">
        <v>294.11</v>
      </c>
      <c r="L187" s="118">
        <v>937</v>
      </c>
      <c r="M187" s="117">
        <v>751.75</v>
      </c>
      <c r="N187" s="118">
        <v>1759</v>
      </c>
      <c r="O187" s="117">
        <v>1885.3</v>
      </c>
      <c r="P187" s="118">
        <v>164</v>
      </c>
      <c r="Q187" s="117">
        <v>32.72</v>
      </c>
      <c r="R187" s="118">
        <f t="shared" ref="R187:R194" si="6">+H187+J187+L187+N187+P187</f>
        <v>7452</v>
      </c>
      <c r="S187" s="117">
        <f>SUM(S181:S186)</f>
        <v>3665.8300000000004</v>
      </c>
    </row>
    <row r="188" spans="1:19" ht="15" customHeight="1" thickTop="1" thickBot="1" x14ac:dyDescent="0.3">
      <c r="A188" s="402"/>
      <c r="B188" s="283"/>
      <c r="C188" s="406"/>
      <c r="D188" s="283"/>
      <c r="E188" s="408" t="s">
        <v>35</v>
      </c>
      <c r="F188" s="408"/>
      <c r="G188" s="408"/>
      <c r="H188" s="118">
        <v>3559</v>
      </c>
      <c r="I188" s="117">
        <v>701.95</v>
      </c>
      <c r="J188" s="118">
        <v>1033</v>
      </c>
      <c r="K188" s="117">
        <v>294.11</v>
      </c>
      <c r="L188" s="118">
        <v>937</v>
      </c>
      <c r="M188" s="117">
        <v>751.75</v>
      </c>
      <c r="N188" s="118">
        <v>1759</v>
      </c>
      <c r="O188" s="117">
        <v>1885.3</v>
      </c>
      <c r="P188" s="118">
        <v>164</v>
      </c>
      <c r="Q188" s="117">
        <v>32.72</v>
      </c>
      <c r="R188" s="118">
        <f t="shared" si="6"/>
        <v>7452</v>
      </c>
      <c r="S188" s="117">
        <f>+S187</f>
        <v>3665.8300000000004</v>
      </c>
    </row>
    <row r="189" spans="1:19" ht="15" customHeight="1" thickTop="1" thickBot="1" x14ac:dyDescent="0.3">
      <c r="A189" s="403"/>
      <c r="B189" s="283"/>
      <c r="C189" s="409" t="s">
        <v>35</v>
      </c>
      <c r="D189" s="409"/>
      <c r="E189" s="409"/>
      <c r="F189" s="409"/>
      <c r="G189" s="409"/>
      <c r="H189" s="119">
        <v>3559</v>
      </c>
      <c r="I189" s="120">
        <v>701.95</v>
      </c>
      <c r="J189" s="119">
        <v>1033</v>
      </c>
      <c r="K189" s="120">
        <v>294.11</v>
      </c>
      <c r="L189" s="119">
        <v>937</v>
      </c>
      <c r="M189" s="120">
        <v>751.75</v>
      </c>
      <c r="N189" s="119">
        <v>1759</v>
      </c>
      <c r="O189" s="120">
        <v>1885.3</v>
      </c>
      <c r="P189" s="119">
        <v>164</v>
      </c>
      <c r="Q189" s="120">
        <v>32.72</v>
      </c>
      <c r="R189" s="119">
        <f t="shared" si="6"/>
        <v>7452</v>
      </c>
      <c r="S189" s="120">
        <f>+S188</f>
        <v>3665.8300000000004</v>
      </c>
    </row>
    <row r="190" spans="1:19" ht="15" customHeight="1" thickTop="1" x14ac:dyDescent="0.25">
      <c r="A190" s="401" t="s">
        <v>34</v>
      </c>
      <c r="B190" s="283"/>
      <c r="C190" s="404" t="s">
        <v>34</v>
      </c>
      <c r="D190" s="283"/>
      <c r="E190" s="404" t="s">
        <v>34</v>
      </c>
      <c r="F190" s="292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3"/>
      <c r="C191" s="405"/>
      <c r="D191" s="283"/>
      <c r="E191" s="405"/>
      <c r="F191" s="292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3"/>
      <c r="C192" s="405"/>
      <c r="D192" s="283"/>
      <c r="E192" s="407"/>
      <c r="F192" s="292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3"/>
      <c r="C193" s="406"/>
      <c r="D193" s="283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3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184782.71</v>
      </c>
      <c r="J195" s="117"/>
      <c r="K195" s="121">
        <f>+K194+K189+K180+K159</f>
        <v>128506.45</v>
      </c>
      <c r="L195" s="117"/>
      <c r="M195" s="121">
        <f>+M194+M189+M180+M159</f>
        <v>94815.75</v>
      </c>
      <c r="N195" s="117"/>
      <c r="O195" s="121">
        <f>+O194+O189+O180+O159</f>
        <v>923501.61</v>
      </c>
      <c r="P195" s="117"/>
      <c r="Q195" s="121">
        <f>+Q194+Q189+Q180+Q159</f>
        <v>13638.25</v>
      </c>
      <c r="R195" s="117"/>
      <c r="S195" s="121">
        <f>+S194+S189+S180+S159</f>
        <v>1345244.77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0" customWidth="1"/>
    <col min="2" max="2" width="0.5" style="321" customWidth="1"/>
    <col min="3" max="3" width="18.125" style="325" customWidth="1"/>
    <col min="4" max="4" width="0.5" style="322" customWidth="1"/>
    <col min="5" max="5" width="26.875" style="325" customWidth="1"/>
    <col min="6" max="6" width="0.5" style="323" customWidth="1"/>
    <col min="7" max="7" width="55" style="326" bestFit="1" customWidth="1"/>
    <col min="8" max="8" width="15.625" style="327" customWidth="1"/>
    <col min="9" max="9" width="15.625" style="328" customWidth="1"/>
    <col min="10" max="17" width="15.625" style="320" customWidth="1"/>
    <col min="18" max="18" width="15.125" style="320" bestFit="1" customWidth="1"/>
    <col min="19" max="19" width="12.625" style="320" bestFit="1" customWidth="1"/>
    <col min="20" max="16384" width="9" style="320"/>
  </cols>
  <sheetData>
    <row r="1" spans="1:19" x14ac:dyDescent="0.25">
      <c r="A1" s="382" t="s">
        <v>631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4"/>
      <c r="C2" s="112"/>
      <c r="D2" s="284"/>
      <c r="E2" s="112"/>
      <c r="F2" s="290"/>
      <c r="G2" s="112"/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1:19" x14ac:dyDescent="0.25">
      <c r="A3" s="420" t="s">
        <v>223</v>
      </c>
      <c r="B3" s="285"/>
      <c r="C3" s="418" t="s">
        <v>222</v>
      </c>
      <c r="D3" s="287"/>
      <c r="E3" s="418" t="s">
        <v>221</v>
      </c>
      <c r="F3" s="291"/>
      <c r="G3" s="420" t="s">
        <v>220</v>
      </c>
      <c r="H3" s="414" t="s">
        <v>534</v>
      </c>
      <c r="I3" s="415"/>
      <c r="J3" s="414" t="s">
        <v>535</v>
      </c>
      <c r="K3" s="415"/>
      <c r="L3" s="414" t="s">
        <v>536</v>
      </c>
      <c r="M3" s="415"/>
      <c r="N3" s="414" t="s">
        <v>537</v>
      </c>
      <c r="O3" s="415"/>
      <c r="P3" s="414" t="s">
        <v>538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29</v>
      </c>
      <c r="I5" s="115">
        <v>37.51</v>
      </c>
      <c r="J5" s="63">
        <v>7</v>
      </c>
      <c r="K5" s="115">
        <v>8.08</v>
      </c>
      <c r="L5" s="63">
        <v>6</v>
      </c>
      <c r="M5" s="115">
        <v>4.18</v>
      </c>
      <c r="N5" s="63">
        <v>26</v>
      </c>
      <c r="O5" s="115">
        <v>9.17</v>
      </c>
      <c r="P5" s="63">
        <v>5</v>
      </c>
      <c r="Q5" s="115">
        <v>11.59</v>
      </c>
      <c r="R5" s="63">
        <f t="shared" ref="R5:S20" si="0">+H5+J5+L5+N5+P5</f>
        <v>73</v>
      </c>
      <c r="S5" s="115">
        <f t="shared" si="0"/>
        <v>70.53</v>
      </c>
    </row>
    <row r="6" spans="1:19" x14ac:dyDescent="0.25">
      <c r="A6" s="402"/>
      <c r="B6" s="289"/>
      <c r="C6" s="405"/>
      <c r="D6" s="289"/>
      <c r="E6" s="405"/>
      <c r="G6" s="114" t="s">
        <v>215</v>
      </c>
      <c r="H6" s="63">
        <v>5</v>
      </c>
      <c r="I6" s="115">
        <v>3.29</v>
      </c>
      <c r="J6" s="63">
        <v>1</v>
      </c>
      <c r="K6" s="115">
        <v>0.14000000000000001</v>
      </c>
      <c r="L6" s="63">
        <v>2</v>
      </c>
      <c r="M6" s="115">
        <v>0.77</v>
      </c>
      <c r="N6" s="63">
        <v>2</v>
      </c>
      <c r="O6" s="115">
        <v>0.47</v>
      </c>
      <c r="P6" s="63">
        <v>0</v>
      </c>
      <c r="Q6" s="115">
        <v>0</v>
      </c>
      <c r="R6" s="63">
        <f t="shared" si="0"/>
        <v>10</v>
      </c>
      <c r="S6" s="115">
        <f t="shared" si="0"/>
        <v>4.67</v>
      </c>
    </row>
    <row r="7" spans="1:19" x14ac:dyDescent="0.25">
      <c r="A7" s="402"/>
      <c r="B7" s="289"/>
      <c r="C7" s="405"/>
      <c r="D7" s="289"/>
      <c r="E7" s="405"/>
      <c r="G7" s="114" t="s">
        <v>214</v>
      </c>
      <c r="H7" s="63">
        <v>0</v>
      </c>
      <c r="I7" s="115">
        <v>0</v>
      </c>
      <c r="J7" s="63">
        <v>0</v>
      </c>
      <c r="K7" s="115">
        <v>0</v>
      </c>
      <c r="L7" s="63">
        <v>0</v>
      </c>
      <c r="M7" s="115">
        <v>0</v>
      </c>
      <c r="N7" s="63">
        <v>1</v>
      </c>
      <c r="O7" s="115">
        <v>7.0000000000000007E-2</v>
      </c>
      <c r="P7" s="63">
        <v>0</v>
      </c>
      <c r="Q7" s="115">
        <v>0</v>
      </c>
      <c r="R7" s="63">
        <f t="shared" si="0"/>
        <v>1</v>
      </c>
      <c r="S7" s="115">
        <f t="shared" si="0"/>
        <v>7.0000000000000007E-2</v>
      </c>
    </row>
    <row r="8" spans="1:19" x14ac:dyDescent="0.25">
      <c r="A8" s="402"/>
      <c r="B8" s="289"/>
      <c r="C8" s="405"/>
      <c r="D8" s="289"/>
      <c r="E8" s="405"/>
      <c r="G8" s="114" t="s">
        <v>213</v>
      </c>
      <c r="H8" s="63">
        <v>0</v>
      </c>
      <c r="I8" s="115">
        <v>0</v>
      </c>
      <c r="J8" s="63">
        <v>0</v>
      </c>
      <c r="K8" s="115">
        <v>0</v>
      </c>
      <c r="L8" s="63">
        <v>0</v>
      </c>
      <c r="M8" s="115">
        <v>0</v>
      </c>
      <c r="N8" s="63">
        <v>3</v>
      </c>
      <c r="O8" s="115">
        <v>10.62</v>
      </c>
      <c r="P8" s="63">
        <v>1</v>
      </c>
      <c r="Q8" s="115">
        <v>0.7</v>
      </c>
      <c r="R8" s="63">
        <f t="shared" si="0"/>
        <v>4</v>
      </c>
      <c r="S8" s="115">
        <f t="shared" si="0"/>
        <v>11.319999999999999</v>
      </c>
    </row>
    <row r="9" spans="1:19" ht="15.75" thickBot="1" x14ac:dyDescent="0.3">
      <c r="A9" s="402"/>
      <c r="B9" s="289"/>
      <c r="C9" s="405"/>
      <c r="D9" s="289"/>
      <c r="E9" s="405"/>
      <c r="G9" s="114" t="s">
        <v>212</v>
      </c>
      <c r="H9" s="63">
        <v>3</v>
      </c>
      <c r="I9" s="115">
        <v>4</v>
      </c>
      <c r="J9" s="63">
        <v>0</v>
      </c>
      <c r="K9" s="115">
        <v>0</v>
      </c>
      <c r="L9" s="63">
        <v>4</v>
      </c>
      <c r="M9" s="115">
        <v>1.24</v>
      </c>
      <c r="N9" s="63">
        <v>4</v>
      </c>
      <c r="O9" s="115">
        <v>20.29</v>
      </c>
      <c r="P9" s="63">
        <v>0</v>
      </c>
      <c r="Q9" s="115">
        <v>0</v>
      </c>
      <c r="R9" s="63">
        <f t="shared" si="0"/>
        <v>11</v>
      </c>
      <c r="S9" s="115">
        <f t="shared" si="0"/>
        <v>25.53</v>
      </c>
    </row>
    <row r="10" spans="1:19" ht="15.75" thickTop="1" x14ac:dyDescent="0.25">
      <c r="A10" s="402"/>
      <c r="B10" s="289"/>
      <c r="C10" s="405"/>
      <c r="D10" s="289"/>
      <c r="E10" s="413"/>
      <c r="F10" s="292"/>
      <c r="G10" s="82" t="s">
        <v>211</v>
      </c>
      <c r="H10" s="116">
        <v>35</v>
      </c>
      <c r="I10" s="117">
        <v>44.8</v>
      </c>
      <c r="J10" s="116">
        <v>8</v>
      </c>
      <c r="K10" s="117">
        <v>8.2200000000000006</v>
      </c>
      <c r="L10" s="116">
        <v>10</v>
      </c>
      <c r="M10" s="117">
        <v>6.19</v>
      </c>
      <c r="N10" s="116">
        <v>29</v>
      </c>
      <c r="O10" s="117">
        <v>40.619999999999997</v>
      </c>
      <c r="P10" s="116">
        <v>6</v>
      </c>
      <c r="Q10" s="117">
        <v>12.29</v>
      </c>
      <c r="R10" s="116">
        <f t="shared" si="0"/>
        <v>88</v>
      </c>
      <c r="S10" s="117">
        <f>SUM(S5:S9)</f>
        <v>112.11999999999999</v>
      </c>
    </row>
    <row r="11" spans="1:19" ht="15" customHeight="1" x14ac:dyDescent="0.25">
      <c r="A11" s="402"/>
      <c r="B11" s="289"/>
      <c r="C11" s="405"/>
      <c r="D11" s="283"/>
      <c r="E11" s="412" t="s">
        <v>210</v>
      </c>
      <c r="F11" s="292"/>
      <c r="G11" s="114" t="s">
        <v>209</v>
      </c>
      <c r="H11" s="63">
        <v>0</v>
      </c>
      <c r="I11" s="115">
        <v>0</v>
      </c>
      <c r="J11" s="63">
        <v>0</v>
      </c>
      <c r="K11" s="115">
        <v>0</v>
      </c>
      <c r="L11" s="63">
        <v>0</v>
      </c>
      <c r="M11" s="115">
        <v>0</v>
      </c>
      <c r="N11" s="63">
        <v>4</v>
      </c>
      <c r="O11" s="115">
        <v>254.66</v>
      </c>
      <c r="P11" s="63">
        <v>7</v>
      </c>
      <c r="Q11" s="115">
        <v>72.989999999999995</v>
      </c>
      <c r="R11" s="63">
        <f t="shared" si="0"/>
        <v>11</v>
      </c>
      <c r="S11" s="115">
        <f t="shared" si="0"/>
        <v>327.64999999999998</v>
      </c>
    </row>
    <row r="12" spans="1:19" x14ac:dyDescent="0.25">
      <c r="A12" s="402"/>
      <c r="B12" s="289"/>
      <c r="C12" s="405"/>
      <c r="D12" s="283"/>
      <c r="E12" s="405"/>
      <c r="F12" s="292"/>
      <c r="G12" s="114" t="s">
        <v>208</v>
      </c>
      <c r="H12" s="63">
        <v>443</v>
      </c>
      <c r="I12" s="115">
        <v>3219.57</v>
      </c>
      <c r="J12" s="63">
        <v>59</v>
      </c>
      <c r="K12" s="115">
        <v>166.07</v>
      </c>
      <c r="L12" s="63">
        <v>1</v>
      </c>
      <c r="M12" s="115">
        <v>3.58</v>
      </c>
      <c r="N12" s="63">
        <v>7</v>
      </c>
      <c r="O12" s="115">
        <v>69.58</v>
      </c>
      <c r="P12" s="63">
        <v>1</v>
      </c>
      <c r="Q12" s="115">
        <v>0.03</v>
      </c>
      <c r="R12" s="63">
        <f t="shared" si="0"/>
        <v>511</v>
      </c>
      <c r="S12" s="115">
        <f t="shared" si="0"/>
        <v>3458.8300000000004</v>
      </c>
    </row>
    <row r="13" spans="1:19" x14ac:dyDescent="0.25">
      <c r="A13" s="402"/>
      <c r="B13" s="289"/>
      <c r="C13" s="405"/>
      <c r="D13" s="283"/>
      <c r="E13" s="405"/>
      <c r="F13" s="292"/>
      <c r="G13" s="114" t="s">
        <v>207</v>
      </c>
      <c r="H13" s="63">
        <v>10</v>
      </c>
      <c r="I13" s="115">
        <v>5.09</v>
      </c>
      <c r="J13" s="63">
        <v>8</v>
      </c>
      <c r="K13" s="115">
        <v>7.74</v>
      </c>
      <c r="L13" s="63">
        <v>0</v>
      </c>
      <c r="M13" s="115">
        <v>0</v>
      </c>
      <c r="N13" s="63">
        <v>2</v>
      </c>
      <c r="O13" s="115">
        <v>3.72</v>
      </c>
      <c r="P13" s="63">
        <v>0</v>
      </c>
      <c r="Q13" s="115">
        <v>0</v>
      </c>
      <c r="R13" s="63">
        <f t="shared" si="0"/>
        <v>20</v>
      </c>
      <c r="S13" s="115">
        <f t="shared" si="0"/>
        <v>16.55</v>
      </c>
    </row>
    <row r="14" spans="1:19" x14ac:dyDescent="0.25">
      <c r="A14" s="402"/>
      <c r="B14" s="289"/>
      <c r="C14" s="405"/>
      <c r="D14" s="283"/>
      <c r="E14" s="405"/>
      <c r="F14" s="292"/>
      <c r="G14" s="114" t="s">
        <v>206</v>
      </c>
      <c r="H14" s="63">
        <v>258</v>
      </c>
      <c r="I14" s="115">
        <v>1569.78</v>
      </c>
      <c r="J14" s="63">
        <v>39</v>
      </c>
      <c r="K14" s="115">
        <v>136.97</v>
      </c>
      <c r="L14" s="63">
        <v>0</v>
      </c>
      <c r="M14" s="115">
        <v>0</v>
      </c>
      <c r="N14" s="63">
        <v>3</v>
      </c>
      <c r="O14" s="115">
        <v>11.69</v>
      </c>
      <c r="P14" s="63">
        <v>0</v>
      </c>
      <c r="Q14" s="115">
        <v>0</v>
      </c>
      <c r="R14" s="63">
        <f t="shared" si="0"/>
        <v>300</v>
      </c>
      <c r="S14" s="115">
        <f t="shared" si="0"/>
        <v>1718.44</v>
      </c>
    </row>
    <row r="15" spans="1:19" x14ac:dyDescent="0.25">
      <c r="A15" s="402"/>
      <c r="B15" s="289"/>
      <c r="C15" s="405"/>
      <c r="D15" s="283"/>
      <c r="E15" s="405"/>
      <c r="F15" s="292"/>
      <c r="G15" s="114" t="s">
        <v>205</v>
      </c>
      <c r="H15" s="63">
        <v>68</v>
      </c>
      <c r="I15" s="115">
        <v>72.599999999999994</v>
      </c>
      <c r="J15" s="63">
        <v>7</v>
      </c>
      <c r="K15" s="115">
        <v>10.14</v>
      </c>
      <c r="L15" s="63">
        <v>1</v>
      </c>
      <c r="M15" s="115">
        <v>1.88</v>
      </c>
      <c r="N15" s="63">
        <v>9</v>
      </c>
      <c r="O15" s="115">
        <v>13.22</v>
      </c>
      <c r="P15" s="63">
        <v>1</v>
      </c>
      <c r="Q15" s="115">
        <v>8.52</v>
      </c>
      <c r="R15" s="63">
        <f t="shared" si="0"/>
        <v>86</v>
      </c>
      <c r="S15" s="115">
        <f t="shared" si="0"/>
        <v>106.35999999999999</v>
      </c>
    </row>
    <row r="16" spans="1:19" x14ac:dyDescent="0.25">
      <c r="A16" s="402"/>
      <c r="B16" s="289"/>
      <c r="C16" s="405"/>
      <c r="D16" s="283"/>
      <c r="E16" s="405"/>
      <c r="F16" s="292"/>
      <c r="G16" s="114" t="s">
        <v>204</v>
      </c>
      <c r="H16" s="63">
        <v>2</v>
      </c>
      <c r="I16" s="115">
        <v>44.25</v>
      </c>
      <c r="J16" s="63">
        <v>2</v>
      </c>
      <c r="K16" s="115">
        <v>0.63</v>
      </c>
      <c r="L16" s="63">
        <v>7</v>
      </c>
      <c r="M16" s="115">
        <v>353.39</v>
      </c>
      <c r="N16" s="63">
        <v>43</v>
      </c>
      <c r="O16" s="115">
        <v>1510.8</v>
      </c>
      <c r="P16" s="63">
        <v>1</v>
      </c>
      <c r="Q16" s="115">
        <v>4.87</v>
      </c>
      <c r="R16" s="63">
        <f t="shared" si="0"/>
        <v>55</v>
      </c>
      <c r="S16" s="115">
        <f t="shared" si="0"/>
        <v>1913.9399999999998</v>
      </c>
    </row>
    <row r="17" spans="1:19" x14ac:dyDescent="0.25">
      <c r="A17" s="402"/>
      <c r="B17" s="289"/>
      <c r="C17" s="405"/>
      <c r="D17" s="283"/>
      <c r="E17" s="405"/>
      <c r="F17" s="292"/>
      <c r="G17" s="114" t="s">
        <v>203</v>
      </c>
      <c r="H17" s="63">
        <v>4</v>
      </c>
      <c r="I17" s="115">
        <v>6.47</v>
      </c>
      <c r="J17" s="63">
        <v>0</v>
      </c>
      <c r="K17" s="115">
        <v>0</v>
      </c>
      <c r="L17" s="63">
        <v>0</v>
      </c>
      <c r="M17" s="115">
        <v>0</v>
      </c>
      <c r="N17" s="63">
        <v>4</v>
      </c>
      <c r="O17" s="115">
        <v>6.71</v>
      </c>
      <c r="P17" s="63">
        <v>0</v>
      </c>
      <c r="Q17" s="115">
        <v>0</v>
      </c>
      <c r="R17" s="63">
        <f t="shared" si="0"/>
        <v>8</v>
      </c>
      <c r="S17" s="115">
        <f t="shared" si="0"/>
        <v>13.18</v>
      </c>
    </row>
    <row r="18" spans="1:19" ht="15.75" thickBot="1" x14ac:dyDescent="0.3">
      <c r="A18" s="402"/>
      <c r="B18" s="289"/>
      <c r="C18" s="405"/>
      <c r="D18" s="283"/>
      <c r="E18" s="405"/>
      <c r="F18" s="292"/>
      <c r="G18" s="114" t="s">
        <v>202</v>
      </c>
      <c r="H18" s="63">
        <v>3</v>
      </c>
      <c r="I18" s="115">
        <v>1.83</v>
      </c>
      <c r="J18" s="63">
        <v>1</v>
      </c>
      <c r="K18" s="115">
        <v>7.0000000000000007E-2</v>
      </c>
      <c r="L18" s="63">
        <v>0</v>
      </c>
      <c r="M18" s="115">
        <v>0</v>
      </c>
      <c r="N18" s="63">
        <v>1</v>
      </c>
      <c r="O18" s="115">
        <v>7.0000000000000007E-2</v>
      </c>
      <c r="P18" s="63">
        <v>0</v>
      </c>
      <c r="Q18" s="115">
        <v>0</v>
      </c>
      <c r="R18" s="63">
        <f t="shared" si="0"/>
        <v>5</v>
      </c>
      <c r="S18" s="115">
        <f t="shared" si="0"/>
        <v>1.9700000000000002</v>
      </c>
    </row>
    <row r="19" spans="1:19" ht="15.75" thickTop="1" x14ac:dyDescent="0.25">
      <c r="A19" s="402"/>
      <c r="B19" s="289"/>
      <c r="C19" s="405"/>
      <c r="D19" s="283"/>
      <c r="E19" s="413"/>
      <c r="F19" s="292"/>
      <c r="G19" s="82" t="s">
        <v>201</v>
      </c>
      <c r="H19" s="116">
        <v>647</v>
      </c>
      <c r="I19" s="117">
        <v>4919.59</v>
      </c>
      <c r="J19" s="116">
        <v>103</v>
      </c>
      <c r="K19" s="117">
        <v>321.62</v>
      </c>
      <c r="L19" s="116">
        <v>8</v>
      </c>
      <c r="M19" s="117">
        <v>358.85</v>
      </c>
      <c r="N19" s="116">
        <v>68</v>
      </c>
      <c r="O19" s="117">
        <v>1870.45</v>
      </c>
      <c r="P19" s="116">
        <v>7</v>
      </c>
      <c r="Q19" s="117">
        <v>86.41</v>
      </c>
      <c r="R19" s="116">
        <f t="shared" si="0"/>
        <v>833</v>
      </c>
      <c r="S19" s="117">
        <f>SUM(S11:S18)</f>
        <v>7556.920000000001</v>
      </c>
    </row>
    <row r="20" spans="1:19" ht="15" customHeight="1" x14ac:dyDescent="0.25">
      <c r="A20" s="402"/>
      <c r="B20" s="289"/>
      <c r="C20" s="405"/>
      <c r="D20" s="283"/>
      <c r="E20" s="412" t="s">
        <v>200</v>
      </c>
      <c r="F20" s="292"/>
      <c r="G20" s="114" t="s">
        <v>199</v>
      </c>
      <c r="H20" s="63">
        <v>8</v>
      </c>
      <c r="I20" s="115">
        <v>3.44</v>
      </c>
      <c r="J20" s="63">
        <v>7</v>
      </c>
      <c r="K20" s="115">
        <v>4.05</v>
      </c>
      <c r="L20" s="63">
        <v>5</v>
      </c>
      <c r="M20" s="115">
        <v>2.52</v>
      </c>
      <c r="N20" s="63">
        <v>5</v>
      </c>
      <c r="O20" s="115">
        <v>4.17</v>
      </c>
      <c r="P20" s="63">
        <v>0</v>
      </c>
      <c r="Q20" s="115">
        <v>0</v>
      </c>
      <c r="R20" s="63">
        <f t="shared" si="0"/>
        <v>25</v>
      </c>
      <c r="S20" s="115">
        <f t="shared" si="0"/>
        <v>14.18</v>
      </c>
    </row>
    <row r="21" spans="1:19" x14ac:dyDescent="0.25">
      <c r="A21" s="402"/>
      <c r="B21" s="289"/>
      <c r="C21" s="405"/>
      <c r="D21" s="283"/>
      <c r="E21" s="405"/>
      <c r="F21" s="292"/>
      <c r="G21" s="114" t="s">
        <v>198</v>
      </c>
      <c r="H21" s="63">
        <v>72</v>
      </c>
      <c r="I21" s="115">
        <v>119.75</v>
      </c>
      <c r="J21" s="63">
        <v>13</v>
      </c>
      <c r="K21" s="115">
        <v>32.549999999999997</v>
      </c>
      <c r="L21" s="63">
        <v>1</v>
      </c>
      <c r="M21" s="115">
        <v>1.29</v>
      </c>
      <c r="N21" s="63">
        <v>0</v>
      </c>
      <c r="O21" s="115">
        <v>0</v>
      </c>
      <c r="P21" s="63">
        <v>0</v>
      </c>
      <c r="Q21" s="115">
        <v>0</v>
      </c>
      <c r="R21" s="63">
        <f t="shared" ref="R21:S54" si="1">+H21+J21+L21+N21+P21</f>
        <v>86</v>
      </c>
      <c r="S21" s="115">
        <f t="shared" si="1"/>
        <v>153.59</v>
      </c>
    </row>
    <row r="22" spans="1:19" x14ac:dyDescent="0.25">
      <c r="A22" s="402"/>
      <c r="B22" s="289"/>
      <c r="C22" s="405"/>
      <c r="D22" s="283"/>
      <c r="E22" s="405"/>
      <c r="F22" s="292"/>
      <c r="G22" s="114" t="s">
        <v>197</v>
      </c>
      <c r="H22" s="63">
        <v>1</v>
      </c>
      <c r="I22" s="115">
        <v>1.92</v>
      </c>
      <c r="J22" s="63">
        <v>0</v>
      </c>
      <c r="K22" s="115">
        <v>0</v>
      </c>
      <c r="L22" s="63">
        <v>3</v>
      </c>
      <c r="M22" s="115">
        <v>2.5</v>
      </c>
      <c r="N22" s="63">
        <v>4</v>
      </c>
      <c r="O22" s="115">
        <v>26.24</v>
      </c>
      <c r="P22" s="63">
        <v>2</v>
      </c>
      <c r="Q22" s="115">
        <v>2.6</v>
      </c>
      <c r="R22" s="63">
        <f t="shared" si="1"/>
        <v>10</v>
      </c>
      <c r="S22" s="115">
        <f t="shared" si="1"/>
        <v>33.26</v>
      </c>
    </row>
    <row r="23" spans="1:19" x14ac:dyDescent="0.25">
      <c r="A23" s="402"/>
      <c r="B23" s="289"/>
      <c r="C23" s="405"/>
      <c r="D23" s="283"/>
      <c r="E23" s="405"/>
      <c r="F23" s="292"/>
      <c r="G23" s="114" t="s">
        <v>196</v>
      </c>
      <c r="H23" s="63">
        <v>32</v>
      </c>
      <c r="I23" s="115">
        <v>77</v>
      </c>
      <c r="J23" s="63">
        <v>3</v>
      </c>
      <c r="K23" s="115">
        <v>6.18</v>
      </c>
      <c r="L23" s="63">
        <v>7</v>
      </c>
      <c r="M23" s="115">
        <v>17.66</v>
      </c>
      <c r="N23" s="63">
        <v>11</v>
      </c>
      <c r="O23" s="115">
        <v>57.27</v>
      </c>
      <c r="P23" s="63">
        <v>2</v>
      </c>
      <c r="Q23" s="115">
        <v>9.48</v>
      </c>
      <c r="R23" s="63">
        <f t="shared" si="1"/>
        <v>55</v>
      </c>
      <c r="S23" s="115">
        <f t="shared" si="1"/>
        <v>167.59</v>
      </c>
    </row>
    <row r="24" spans="1:19" x14ac:dyDescent="0.25">
      <c r="A24" s="402"/>
      <c r="B24" s="289"/>
      <c r="C24" s="405"/>
      <c r="D24" s="283"/>
      <c r="E24" s="405"/>
      <c r="F24" s="292"/>
      <c r="G24" s="114" t="s">
        <v>195</v>
      </c>
      <c r="H24" s="63">
        <v>0</v>
      </c>
      <c r="I24" s="115">
        <v>0</v>
      </c>
      <c r="J24" s="63">
        <v>1</v>
      </c>
      <c r="K24" s="115">
        <v>1.6</v>
      </c>
      <c r="L24" s="63">
        <v>4</v>
      </c>
      <c r="M24" s="115">
        <v>6.6</v>
      </c>
      <c r="N24" s="63">
        <v>0</v>
      </c>
      <c r="O24" s="115">
        <v>0</v>
      </c>
      <c r="P24" s="63">
        <v>0</v>
      </c>
      <c r="Q24" s="115">
        <v>0</v>
      </c>
      <c r="R24" s="63">
        <f t="shared" si="1"/>
        <v>5</v>
      </c>
      <c r="S24" s="115">
        <f t="shared" si="1"/>
        <v>8.1999999999999993</v>
      </c>
    </row>
    <row r="25" spans="1:19" x14ac:dyDescent="0.25">
      <c r="A25" s="402"/>
      <c r="B25" s="289"/>
      <c r="C25" s="405"/>
      <c r="D25" s="283"/>
      <c r="E25" s="405"/>
      <c r="F25" s="292"/>
      <c r="G25" s="114" t="s">
        <v>194</v>
      </c>
      <c r="H25" s="63">
        <v>26</v>
      </c>
      <c r="I25" s="115">
        <v>39.520000000000003</v>
      </c>
      <c r="J25" s="63">
        <v>13</v>
      </c>
      <c r="K25" s="115">
        <v>6.77</v>
      </c>
      <c r="L25" s="63">
        <v>16</v>
      </c>
      <c r="M25" s="115">
        <v>22.29</v>
      </c>
      <c r="N25" s="63">
        <v>10</v>
      </c>
      <c r="O25" s="115">
        <v>8.1999999999999993</v>
      </c>
      <c r="P25" s="63">
        <v>0</v>
      </c>
      <c r="Q25" s="115">
        <v>0</v>
      </c>
      <c r="R25" s="63">
        <f t="shared" si="1"/>
        <v>65</v>
      </c>
      <c r="S25" s="115">
        <f t="shared" si="1"/>
        <v>76.780000000000015</v>
      </c>
    </row>
    <row r="26" spans="1:19" x14ac:dyDescent="0.25">
      <c r="A26" s="402"/>
      <c r="B26" s="289"/>
      <c r="C26" s="405"/>
      <c r="D26" s="283"/>
      <c r="E26" s="405"/>
      <c r="F26" s="292"/>
      <c r="G26" s="114" t="s">
        <v>193</v>
      </c>
      <c r="H26" s="63">
        <v>6</v>
      </c>
      <c r="I26" s="115">
        <v>4.8</v>
      </c>
      <c r="J26" s="63">
        <v>84</v>
      </c>
      <c r="K26" s="115">
        <v>638.67999999999995</v>
      </c>
      <c r="L26" s="63">
        <v>3</v>
      </c>
      <c r="M26" s="115">
        <v>1.0900000000000001</v>
      </c>
      <c r="N26" s="63">
        <v>5</v>
      </c>
      <c r="O26" s="115">
        <v>20.010000000000002</v>
      </c>
      <c r="P26" s="63">
        <v>1</v>
      </c>
      <c r="Q26" s="115">
        <v>1.57</v>
      </c>
      <c r="R26" s="63">
        <f t="shared" si="1"/>
        <v>99</v>
      </c>
      <c r="S26" s="115">
        <f t="shared" si="1"/>
        <v>666.15</v>
      </c>
    </row>
    <row r="27" spans="1:19" x14ac:dyDescent="0.25">
      <c r="A27" s="402"/>
      <c r="B27" s="289"/>
      <c r="C27" s="405"/>
      <c r="D27" s="283"/>
      <c r="E27" s="405"/>
      <c r="F27" s="292"/>
      <c r="G27" s="114" t="s">
        <v>192</v>
      </c>
      <c r="H27" s="63">
        <v>0</v>
      </c>
      <c r="I27" s="115">
        <v>0</v>
      </c>
      <c r="J27" s="63">
        <v>0</v>
      </c>
      <c r="K27" s="115">
        <v>0</v>
      </c>
      <c r="L27" s="63">
        <v>1</v>
      </c>
      <c r="M27" s="115">
        <v>0.04</v>
      </c>
      <c r="N27" s="63">
        <v>2</v>
      </c>
      <c r="O27" s="115">
        <v>0.2</v>
      </c>
      <c r="P27" s="63">
        <v>0</v>
      </c>
      <c r="Q27" s="115">
        <v>0</v>
      </c>
      <c r="R27" s="63">
        <f t="shared" si="1"/>
        <v>3</v>
      </c>
      <c r="S27" s="115">
        <f t="shared" si="1"/>
        <v>0.24000000000000002</v>
      </c>
    </row>
    <row r="28" spans="1:19" x14ac:dyDescent="0.25">
      <c r="A28" s="402"/>
      <c r="B28" s="289"/>
      <c r="C28" s="405"/>
      <c r="D28" s="283"/>
      <c r="E28" s="405"/>
      <c r="F28" s="292"/>
      <c r="G28" s="114" t="s">
        <v>191</v>
      </c>
      <c r="H28" s="63">
        <v>4</v>
      </c>
      <c r="I28" s="115">
        <v>3.28</v>
      </c>
      <c r="J28" s="63">
        <v>9</v>
      </c>
      <c r="K28" s="115">
        <v>2.62</v>
      </c>
      <c r="L28" s="63">
        <v>11</v>
      </c>
      <c r="M28" s="115">
        <v>13.63</v>
      </c>
      <c r="N28" s="63">
        <v>6</v>
      </c>
      <c r="O28" s="115">
        <v>7.43</v>
      </c>
      <c r="P28" s="63">
        <v>0</v>
      </c>
      <c r="Q28" s="115">
        <v>0</v>
      </c>
      <c r="R28" s="63">
        <f t="shared" si="1"/>
        <v>30</v>
      </c>
      <c r="S28" s="115">
        <f t="shared" si="1"/>
        <v>26.96</v>
      </c>
    </row>
    <row r="29" spans="1:19" x14ac:dyDescent="0.25">
      <c r="A29" s="402"/>
      <c r="B29" s="289"/>
      <c r="C29" s="405"/>
      <c r="D29" s="283"/>
      <c r="E29" s="405"/>
      <c r="F29" s="292"/>
      <c r="G29" s="114" t="s">
        <v>190</v>
      </c>
      <c r="H29" s="63">
        <v>8</v>
      </c>
      <c r="I29" s="115">
        <v>5.03</v>
      </c>
      <c r="J29" s="63">
        <v>4</v>
      </c>
      <c r="K29" s="115">
        <v>3.8</v>
      </c>
      <c r="L29" s="63">
        <v>4</v>
      </c>
      <c r="M29" s="115">
        <v>1.57</v>
      </c>
      <c r="N29" s="63">
        <v>4</v>
      </c>
      <c r="O29" s="115">
        <v>6.54</v>
      </c>
      <c r="P29" s="63">
        <v>0</v>
      </c>
      <c r="Q29" s="115">
        <v>0</v>
      </c>
      <c r="R29" s="63">
        <f t="shared" si="1"/>
        <v>20</v>
      </c>
      <c r="S29" s="115">
        <f t="shared" si="1"/>
        <v>16.940000000000001</v>
      </c>
    </row>
    <row r="30" spans="1:19" x14ac:dyDescent="0.25">
      <c r="A30" s="402"/>
      <c r="B30" s="289"/>
      <c r="C30" s="405"/>
      <c r="D30" s="283"/>
      <c r="E30" s="405"/>
      <c r="F30" s="292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89"/>
      <c r="C31" s="405"/>
      <c r="D31" s="283"/>
      <c r="E31" s="405"/>
      <c r="F31" s="292"/>
      <c r="G31" s="114" t="s">
        <v>189</v>
      </c>
      <c r="H31" s="63">
        <v>22</v>
      </c>
      <c r="I31" s="115">
        <v>5.98</v>
      </c>
      <c r="J31" s="63">
        <v>16</v>
      </c>
      <c r="K31" s="115">
        <v>8.4600000000000009</v>
      </c>
      <c r="L31" s="63">
        <v>5</v>
      </c>
      <c r="M31" s="115">
        <v>1.61</v>
      </c>
      <c r="N31" s="63">
        <v>15</v>
      </c>
      <c r="O31" s="115">
        <v>5.23</v>
      </c>
      <c r="P31" s="63">
        <v>2</v>
      </c>
      <c r="Q31" s="115">
        <v>1.96</v>
      </c>
      <c r="R31" s="63">
        <f t="shared" si="1"/>
        <v>60</v>
      </c>
      <c r="S31" s="115">
        <f t="shared" si="1"/>
        <v>23.240000000000002</v>
      </c>
    </row>
    <row r="32" spans="1:19" ht="15.75" thickTop="1" x14ac:dyDescent="0.25">
      <c r="A32" s="402"/>
      <c r="B32" s="289"/>
      <c r="C32" s="405"/>
      <c r="D32" s="283"/>
      <c r="E32" s="413"/>
      <c r="F32" s="292"/>
      <c r="G32" s="82" t="s">
        <v>188</v>
      </c>
      <c r="H32" s="116">
        <v>143</v>
      </c>
      <c r="I32" s="117">
        <v>260.72000000000003</v>
      </c>
      <c r="J32" s="116">
        <v>122</v>
      </c>
      <c r="K32" s="117">
        <v>704.71</v>
      </c>
      <c r="L32" s="116">
        <v>28</v>
      </c>
      <c r="M32" s="117">
        <v>70.8</v>
      </c>
      <c r="N32" s="116">
        <v>40</v>
      </c>
      <c r="O32" s="117">
        <v>135.29</v>
      </c>
      <c r="P32" s="116">
        <v>4</v>
      </c>
      <c r="Q32" s="117">
        <v>15.61</v>
      </c>
      <c r="R32" s="116">
        <f t="shared" si="1"/>
        <v>337</v>
      </c>
      <c r="S32" s="117">
        <f>SUM(S20:S31)</f>
        <v>1187.1300000000001</v>
      </c>
    </row>
    <row r="33" spans="1:19" ht="15" customHeight="1" x14ac:dyDescent="0.25">
      <c r="A33" s="402" t="s">
        <v>96</v>
      </c>
      <c r="B33" s="289"/>
      <c r="C33" s="405" t="s">
        <v>174</v>
      </c>
      <c r="D33" s="283"/>
      <c r="E33" s="412" t="s">
        <v>187</v>
      </c>
      <c r="F33" s="292"/>
      <c r="G33" s="114" t="s">
        <v>186</v>
      </c>
      <c r="H33" s="63">
        <v>0</v>
      </c>
      <c r="I33" s="115">
        <v>0</v>
      </c>
      <c r="J33" s="63">
        <v>0</v>
      </c>
      <c r="K33" s="115">
        <v>0</v>
      </c>
      <c r="L33" s="63">
        <v>0</v>
      </c>
      <c r="M33" s="115">
        <v>0</v>
      </c>
      <c r="N33" s="63">
        <v>0</v>
      </c>
      <c r="O33" s="115">
        <v>0</v>
      </c>
      <c r="P33" s="63">
        <v>2</v>
      </c>
      <c r="Q33" s="115">
        <v>4.2</v>
      </c>
      <c r="R33" s="63">
        <f t="shared" si="1"/>
        <v>2</v>
      </c>
      <c r="S33" s="115">
        <f t="shared" si="1"/>
        <v>4.2</v>
      </c>
    </row>
    <row r="34" spans="1:19" ht="15" customHeight="1" x14ac:dyDescent="0.25">
      <c r="A34" s="402"/>
      <c r="B34" s="289"/>
      <c r="C34" s="405"/>
      <c r="D34" s="283"/>
      <c r="E34" s="405"/>
      <c r="F34" s="292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89"/>
      <c r="C35" s="405"/>
      <c r="D35" s="283"/>
      <c r="E35" s="405"/>
      <c r="F35" s="292"/>
      <c r="G35" s="114" t="s">
        <v>185</v>
      </c>
      <c r="H35" s="63">
        <v>0</v>
      </c>
      <c r="I35" s="115">
        <v>0</v>
      </c>
      <c r="J35" s="63">
        <v>0</v>
      </c>
      <c r="K35" s="115">
        <v>0</v>
      </c>
      <c r="L35" s="63">
        <v>0</v>
      </c>
      <c r="M35" s="115">
        <v>0</v>
      </c>
      <c r="N35" s="63">
        <v>1</v>
      </c>
      <c r="O35" s="115">
        <v>0.06</v>
      </c>
      <c r="P35" s="63">
        <v>0</v>
      </c>
      <c r="Q35" s="115">
        <v>0</v>
      </c>
      <c r="R35" s="63">
        <f t="shared" si="1"/>
        <v>1</v>
      </c>
      <c r="S35" s="115">
        <f t="shared" si="1"/>
        <v>0.06</v>
      </c>
    </row>
    <row r="36" spans="1:19" x14ac:dyDescent="0.25">
      <c r="A36" s="402"/>
      <c r="B36" s="289"/>
      <c r="C36" s="405"/>
      <c r="D36" s="283"/>
      <c r="E36" s="405"/>
      <c r="F36" s="292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0</v>
      </c>
      <c r="O36" s="115">
        <v>0</v>
      </c>
      <c r="P36" s="63">
        <v>0</v>
      </c>
      <c r="Q36" s="115">
        <v>0</v>
      </c>
      <c r="R36" s="63">
        <f t="shared" si="1"/>
        <v>0</v>
      </c>
      <c r="S36" s="115">
        <f t="shared" si="1"/>
        <v>0</v>
      </c>
    </row>
    <row r="37" spans="1:19" x14ac:dyDescent="0.25">
      <c r="A37" s="402"/>
      <c r="B37" s="289"/>
      <c r="C37" s="405"/>
      <c r="D37" s="283"/>
      <c r="E37" s="405"/>
      <c r="F37" s="292"/>
      <c r="G37" s="114" t="s">
        <v>183</v>
      </c>
      <c r="H37" s="63">
        <v>6</v>
      </c>
      <c r="I37" s="115">
        <v>6.51</v>
      </c>
      <c r="J37" s="63">
        <v>4</v>
      </c>
      <c r="K37" s="115">
        <v>5.08</v>
      </c>
      <c r="L37" s="63">
        <v>1</v>
      </c>
      <c r="M37" s="115">
        <v>1.78</v>
      </c>
      <c r="N37" s="63">
        <v>2</v>
      </c>
      <c r="O37" s="115">
        <v>0.91</v>
      </c>
      <c r="P37" s="63">
        <v>0</v>
      </c>
      <c r="Q37" s="115">
        <v>0</v>
      </c>
      <c r="R37" s="63">
        <f t="shared" si="1"/>
        <v>13</v>
      </c>
      <c r="S37" s="115">
        <f t="shared" si="1"/>
        <v>14.28</v>
      </c>
    </row>
    <row r="38" spans="1:19" x14ac:dyDescent="0.25">
      <c r="A38" s="402"/>
      <c r="B38" s="289"/>
      <c r="C38" s="405"/>
      <c r="D38" s="283"/>
      <c r="E38" s="405"/>
      <c r="F38" s="292"/>
      <c r="G38" s="114" t="s">
        <v>182</v>
      </c>
      <c r="H38" s="63">
        <v>0</v>
      </c>
      <c r="I38" s="115">
        <v>0</v>
      </c>
      <c r="J38" s="63">
        <v>1</v>
      </c>
      <c r="K38" s="115">
        <v>20.45</v>
      </c>
      <c r="L38" s="63">
        <v>0</v>
      </c>
      <c r="M38" s="115">
        <v>0</v>
      </c>
      <c r="N38" s="63">
        <v>10</v>
      </c>
      <c r="O38" s="115">
        <v>75.010000000000005</v>
      </c>
      <c r="P38" s="63">
        <v>0</v>
      </c>
      <c r="Q38" s="115">
        <v>0</v>
      </c>
      <c r="R38" s="63">
        <f t="shared" si="1"/>
        <v>11</v>
      </c>
      <c r="S38" s="115">
        <f t="shared" si="1"/>
        <v>95.460000000000008</v>
      </c>
    </row>
    <row r="39" spans="1:19" x14ac:dyDescent="0.25">
      <c r="A39" s="402"/>
      <c r="B39" s="289"/>
      <c r="C39" s="405"/>
      <c r="D39" s="283"/>
      <c r="E39" s="405"/>
      <c r="F39" s="292"/>
      <c r="G39" s="114" t="s">
        <v>520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89"/>
      <c r="C40" s="405"/>
      <c r="D40" s="283"/>
      <c r="E40" s="405"/>
      <c r="F40" s="292"/>
      <c r="G40" s="114" t="s">
        <v>181</v>
      </c>
      <c r="H40" s="63">
        <v>7</v>
      </c>
      <c r="I40" s="115">
        <v>7.37</v>
      </c>
      <c r="J40" s="63">
        <v>1</v>
      </c>
      <c r="K40" s="115">
        <v>1.18</v>
      </c>
      <c r="L40" s="63">
        <v>0</v>
      </c>
      <c r="M40" s="115">
        <v>0</v>
      </c>
      <c r="N40" s="63">
        <v>0</v>
      </c>
      <c r="O40" s="115">
        <v>0</v>
      </c>
      <c r="P40" s="63">
        <v>0</v>
      </c>
      <c r="Q40" s="115">
        <v>0</v>
      </c>
      <c r="R40" s="63">
        <f t="shared" si="1"/>
        <v>8</v>
      </c>
      <c r="S40" s="115">
        <f t="shared" si="1"/>
        <v>8.5500000000000007</v>
      </c>
    </row>
    <row r="41" spans="1:19" x14ac:dyDescent="0.25">
      <c r="A41" s="402"/>
      <c r="B41" s="289"/>
      <c r="C41" s="405"/>
      <c r="D41" s="283"/>
      <c r="E41" s="405"/>
      <c r="F41" s="292"/>
      <c r="G41" s="114" t="s">
        <v>521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0</v>
      </c>
      <c r="Q41" s="115">
        <v>0</v>
      </c>
      <c r="R41" s="63">
        <f t="shared" si="1"/>
        <v>0</v>
      </c>
      <c r="S41" s="115">
        <f t="shared" si="1"/>
        <v>0</v>
      </c>
    </row>
    <row r="42" spans="1:19" x14ac:dyDescent="0.25">
      <c r="A42" s="402"/>
      <c r="B42" s="289"/>
      <c r="C42" s="405"/>
      <c r="D42" s="283"/>
      <c r="E42" s="405"/>
      <c r="F42" s="292"/>
      <c r="G42" s="114" t="s">
        <v>423</v>
      </c>
      <c r="H42" s="63">
        <v>0</v>
      </c>
      <c r="I42" s="115">
        <v>0</v>
      </c>
      <c r="J42" s="63">
        <v>0</v>
      </c>
      <c r="K42" s="115">
        <v>0</v>
      </c>
      <c r="L42" s="63">
        <v>0</v>
      </c>
      <c r="M42" s="115">
        <v>0</v>
      </c>
      <c r="N42" s="63">
        <v>1</v>
      </c>
      <c r="O42" s="115">
        <v>0.08</v>
      </c>
      <c r="P42" s="63">
        <v>0</v>
      </c>
      <c r="Q42" s="115">
        <v>0</v>
      </c>
      <c r="R42" s="63">
        <f t="shared" si="1"/>
        <v>1</v>
      </c>
      <c r="S42" s="115">
        <f t="shared" si="1"/>
        <v>0.08</v>
      </c>
    </row>
    <row r="43" spans="1:19" x14ac:dyDescent="0.25">
      <c r="A43" s="402"/>
      <c r="B43" s="289"/>
      <c r="C43" s="405"/>
      <c r="D43" s="283"/>
      <c r="E43" s="405"/>
      <c r="F43" s="292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0</v>
      </c>
      <c r="Q43" s="115">
        <v>0</v>
      </c>
      <c r="R43" s="63">
        <f t="shared" si="1"/>
        <v>0</v>
      </c>
      <c r="S43" s="115">
        <f t="shared" si="1"/>
        <v>0</v>
      </c>
    </row>
    <row r="44" spans="1:19" x14ac:dyDescent="0.25">
      <c r="A44" s="402"/>
      <c r="B44" s="289"/>
      <c r="C44" s="405"/>
      <c r="D44" s="283"/>
      <c r="E44" s="405"/>
      <c r="F44" s="292"/>
      <c r="G44" s="114" t="s">
        <v>180</v>
      </c>
      <c r="H44" s="63">
        <v>0</v>
      </c>
      <c r="I44" s="115">
        <v>0</v>
      </c>
      <c r="J44" s="63">
        <v>4</v>
      </c>
      <c r="K44" s="115">
        <v>6.05</v>
      </c>
      <c r="L44" s="63">
        <v>1</v>
      </c>
      <c r="M44" s="115">
        <v>0.08</v>
      </c>
      <c r="N44" s="63">
        <v>9</v>
      </c>
      <c r="O44" s="115">
        <v>42.73</v>
      </c>
      <c r="P44" s="63">
        <v>1</v>
      </c>
      <c r="Q44" s="115">
        <v>6.54</v>
      </c>
      <c r="R44" s="63">
        <f t="shared" si="1"/>
        <v>15</v>
      </c>
      <c r="S44" s="115">
        <f t="shared" si="1"/>
        <v>55.4</v>
      </c>
    </row>
    <row r="45" spans="1:19" ht="15.75" thickBot="1" x14ac:dyDescent="0.3">
      <c r="A45" s="402"/>
      <c r="B45" s="289"/>
      <c r="C45" s="405"/>
      <c r="D45" s="283"/>
      <c r="E45" s="405"/>
      <c r="F45" s="292"/>
      <c r="G45" s="114" t="s">
        <v>179</v>
      </c>
      <c r="H45" s="63">
        <v>0</v>
      </c>
      <c r="I45" s="115">
        <v>0</v>
      </c>
      <c r="J45" s="63">
        <v>0</v>
      </c>
      <c r="K45" s="115">
        <v>0</v>
      </c>
      <c r="L45" s="63">
        <v>0</v>
      </c>
      <c r="M45" s="115">
        <v>0</v>
      </c>
      <c r="N45" s="63">
        <v>0</v>
      </c>
      <c r="O45" s="115">
        <v>0</v>
      </c>
      <c r="P45" s="63">
        <v>0</v>
      </c>
      <c r="Q45" s="115">
        <v>0</v>
      </c>
      <c r="R45" s="63">
        <f t="shared" si="1"/>
        <v>0</v>
      </c>
      <c r="S45" s="115">
        <f t="shared" si="1"/>
        <v>0</v>
      </c>
    </row>
    <row r="46" spans="1:19" ht="15.75" thickTop="1" x14ac:dyDescent="0.25">
      <c r="A46" s="402"/>
      <c r="B46" s="289"/>
      <c r="C46" s="405"/>
      <c r="D46" s="283"/>
      <c r="E46" s="413"/>
      <c r="F46" s="292"/>
      <c r="G46" s="82" t="s">
        <v>178</v>
      </c>
      <c r="H46" s="116">
        <v>13</v>
      </c>
      <c r="I46" s="117">
        <v>13.88</v>
      </c>
      <c r="J46" s="116">
        <v>8</v>
      </c>
      <c r="K46" s="117">
        <v>32.76</v>
      </c>
      <c r="L46" s="116">
        <v>2</v>
      </c>
      <c r="M46" s="117">
        <v>1.86</v>
      </c>
      <c r="N46" s="116">
        <v>19</v>
      </c>
      <c r="O46" s="117">
        <v>118.79</v>
      </c>
      <c r="P46" s="116">
        <v>3</v>
      </c>
      <c r="Q46" s="117">
        <v>10.74</v>
      </c>
      <c r="R46" s="116">
        <f t="shared" si="1"/>
        <v>45</v>
      </c>
      <c r="S46" s="117">
        <f>SUM(S33:S45)</f>
        <v>178.03</v>
      </c>
    </row>
    <row r="47" spans="1:19" ht="15" customHeight="1" thickBot="1" x14ac:dyDescent="0.3">
      <c r="A47" s="402"/>
      <c r="B47" s="289"/>
      <c r="C47" s="405"/>
      <c r="D47" s="283"/>
      <c r="E47" s="412" t="s">
        <v>177</v>
      </c>
      <c r="F47" s="292"/>
      <c r="G47" s="114" t="s">
        <v>176</v>
      </c>
      <c r="H47" s="63">
        <v>0</v>
      </c>
      <c r="I47" s="115">
        <v>0</v>
      </c>
      <c r="J47" s="63">
        <v>0</v>
      </c>
      <c r="K47" s="115">
        <v>0</v>
      </c>
      <c r="L47" s="63">
        <v>0</v>
      </c>
      <c r="M47" s="115">
        <v>0</v>
      </c>
      <c r="N47" s="63">
        <v>0</v>
      </c>
      <c r="O47" s="115">
        <v>0</v>
      </c>
      <c r="P47" s="63">
        <v>0</v>
      </c>
      <c r="Q47" s="115">
        <v>0</v>
      </c>
      <c r="R47" s="63">
        <f t="shared" si="1"/>
        <v>0</v>
      </c>
      <c r="S47" s="115">
        <f>+I47+K47+M47+O47+Q47</f>
        <v>0</v>
      </c>
    </row>
    <row r="48" spans="1:19" ht="15.75" thickTop="1" x14ac:dyDescent="0.25">
      <c r="A48" s="402"/>
      <c r="B48" s="289"/>
      <c r="C48" s="405"/>
      <c r="D48" s="283"/>
      <c r="E48" s="405"/>
      <c r="F48" s="292"/>
      <c r="G48" s="82" t="s">
        <v>175</v>
      </c>
      <c r="H48" s="116">
        <v>0</v>
      </c>
      <c r="I48" s="117">
        <v>0</v>
      </c>
      <c r="J48" s="116">
        <v>0</v>
      </c>
      <c r="K48" s="117">
        <v>0</v>
      </c>
      <c r="L48" s="116">
        <v>0</v>
      </c>
      <c r="M48" s="117">
        <v>0</v>
      </c>
      <c r="N48" s="116">
        <v>0</v>
      </c>
      <c r="O48" s="117">
        <v>0</v>
      </c>
      <c r="P48" s="116">
        <v>0</v>
      </c>
      <c r="Q48" s="117">
        <v>0</v>
      </c>
      <c r="R48" s="116">
        <f t="shared" si="1"/>
        <v>0</v>
      </c>
      <c r="S48" s="117">
        <f>SUM(S47)</f>
        <v>0</v>
      </c>
    </row>
    <row r="49" spans="1:19" ht="15.75" customHeight="1" thickBot="1" x14ac:dyDescent="0.3">
      <c r="A49" s="402"/>
      <c r="B49" s="289"/>
      <c r="C49" s="405"/>
      <c r="D49" s="283"/>
      <c r="E49" s="412" t="s">
        <v>173</v>
      </c>
      <c r="F49" s="292"/>
      <c r="G49" s="114" t="s">
        <v>172</v>
      </c>
      <c r="H49" s="63">
        <v>624</v>
      </c>
      <c r="I49" s="115">
        <v>6082.91</v>
      </c>
      <c r="J49" s="63">
        <v>364</v>
      </c>
      <c r="K49" s="115">
        <v>3281.66</v>
      </c>
      <c r="L49" s="63">
        <v>15</v>
      </c>
      <c r="M49" s="115">
        <v>45.24</v>
      </c>
      <c r="N49" s="63">
        <v>405</v>
      </c>
      <c r="O49" s="115">
        <v>8083.34</v>
      </c>
      <c r="P49" s="63">
        <v>2</v>
      </c>
      <c r="Q49" s="115">
        <v>1.22</v>
      </c>
      <c r="R49" s="63">
        <f t="shared" si="1"/>
        <v>1410</v>
      </c>
      <c r="S49" s="115">
        <f>+I49+K49+M49+O49+Q49</f>
        <v>17494.370000000003</v>
      </c>
    </row>
    <row r="50" spans="1:19" ht="15.75" thickTop="1" x14ac:dyDescent="0.25">
      <c r="A50" s="402"/>
      <c r="B50" s="289"/>
      <c r="C50" s="405"/>
      <c r="D50" s="283"/>
      <c r="E50" s="413"/>
      <c r="F50" s="292"/>
      <c r="G50" s="82" t="s">
        <v>171</v>
      </c>
      <c r="H50" s="116">
        <v>624</v>
      </c>
      <c r="I50" s="117">
        <v>6082.91</v>
      </c>
      <c r="J50" s="116">
        <v>364</v>
      </c>
      <c r="K50" s="117">
        <v>3281.66</v>
      </c>
      <c r="L50" s="116">
        <v>15</v>
      </c>
      <c r="M50" s="117">
        <v>45.24</v>
      </c>
      <c r="N50" s="116">
        <v>405</v>
      </c>
      <c r="O50" s="117">
        <v>8083.34</v>
      </c>
      <c r="P50" s="116">
        <v>2</v>
      </c>
      <c r="Q50" s="117">
        <v>1.22</v>
      </c>
      <c r="R50" s="116">
        <f t="shared" si="1"/>
        <v>1410</v>
      </c>
      <c r="S50" s="117">
        <f>SUM(S49)</f>
        <v>17494.370000000003</v>
      </c>
    </row>
    <row r="51" spans="1:19" ht="15" customHeight="1" x14ac:dyDescent="0.25">
      <c r="A51" s="402"/>
      <c r="B51" s="289"/>
      <c r="C51" s="405"/>
      <c r="D51" s="283"/>
      <c r="E51" s="412" t="s">
        <v>170</v>
      </c>
      <c r="F51" s="292"/>
      <c r="G51" s="114" t="s">
        <v>169</v>
      </c>
      <c r="H51" s="63">
        <v>5</v>
      </c>
      <c r="I51" s="115">
        <v>2.38</v>
      </c>
      <c r="J51" s="63">
        <v>7</v>
      </c>
      <c r="K51" s="115">
        <v>3.3</v>
      </c>
      <c r="L51" s="63">
        <v>2</v>
      </c>
      <c r="M51" s="115">
        <v>0.22</v>
      </c>
      <c r="N51" s="63">
        <v>2</v>
      </c>
      <c r="O51" s="115">
        <v>0.08</v>
      </c>
      <c r="P51" s="63">
        <v>0</v>
      </c>
      <c r="Q51" s="115">
        <v>0</v>
      </c>
      <c r="R51" s="63">
        <f t="shared" si="1"/>
        <v>16</v>
      </c>
      <c r="S51" s="115">
        <f t="shared" si="1"/>
        <v>5.9799999999999995</v>
      </c>
    </row>
    <row r="52" spans="1:19" x14ac:dyDescent="0.25">
      <c r="A52" s="402"/>
      <c r="B52" s="289"/>
      <c r="C52" s="405"/>
      <c r="D52" s="283"/>
      <c r="E52" s="405"/>
      <c r="F52" s="292"/>
      <c r="G52" s="114" t="s">
        <v>168</v>
      </c>
      <c r="H52" s="63">
        <v>5</v>
      </c>
      <c r="I52" s="115">
        <v>2.46</v>
      </c>
      <c r="J52" s="63">
        <v>6</v>
      </c>
      <c r="K52" s="115">
        <v>1.63</v>
      </c>
      <c r="L52" s="63">
        <v>0</v>
      </c>
      <c r="M52" s="115">
        <v>0</v>
      </c>
      <c r="N52" s="63">
        <v>0</v>
      </c>
      <c r="O52" s="115">
        <v>0</v>
      </c>
      <c r="P52" s="63">
        <v>0</v>
      </c>
      <c r="Q52" s="115">
        <v>0</v>
      </c>
      <c r="R52" s="63">
        <f t="shared" si="1"/>
        <v>11</v>
      </c>
      <c r="S52" s="115">
        <f t="shared" si="1"/>
        <v>4.09</v>
      </c>
    </row>
    <row r="53" spans="1:19" x14ac:dyDescent="0.25">
      <c r="A53" s="402"/>
      <c r="B53" s="289"/>
      <c r="C53" s="405"/>
      <c r="D53" s="283"/>
      <c r="E53" s="405"/>
      <c r="F53" s="292"/>
      <c r="G53" s="114" t="s">
        <v>167</v>
      </c>
      <c r="H53" s="63">
        <v>1</v>
      </c>
      <c r="I53" s="115">
        <v>0.14000000000000001</v>
      </c>
      <c r="J53" s="63">
        <v>1</v>
      </c>
      <c r="K53" s="115">
        <v>0.13</v>
      </c>
      <c r="L53" s="63">
        <v>0</v>
      </c>
      <c r="M53" s="115">
        <v>0</v>
      </c>
      <c r="N53" s="63">
        <v>0</v>
      </c>
      <c r="O53" s="115">
        <v>0</v>
      </c>
      <c r="P53" s="63">
        <v>0</v>
      </c>
      <c r="Q53" s="115">
        <v>0</v>
      </c>
      <c r="R53" s="63">
        <f t="shared" si="1"/>
        <v>2</v>
      </c>
      <c r="S53" s="115">
        <f t="shared" si="1"/>
        <v>0.27</v>
      </c>
    </row>
    <row r="54" spans="1:19" x14ac:dyDescent="0.25">
      <c r="A54" s="402"/>
      <c r="B54" s="289"/>
      <c r="C54" s="405"/>
      <c r="D54" s="283"/>
      <c r="E54" s="405"/>
      <c r="F54" s="292"/>
      <c r="G54" s="114" t="s">
        <v>166</v>
      </c>
      <c r="H54" s="63">
        <v>0</v>
      </c>
      <c r="I54" s="115">
        <v>0</v>
      </c>
      <c r="J54" s="63">
        <v>9</v>
      </c>
      <c r="K54" s="115">
        <v>73.12</v>
      </c>
      <c r="L54" s="63">
        <v>0</v>
      </c>
      <c r="M54" s="115">
        <v>0</v>
      </c>
      <c r="N54" s="63">
        <v>6</v>
      </c>
      <c r="O54" s="115">
        <v>61.43</v>
      </c>
      <c r="P54" s="63">
        <v>4</v>
      </c>
      <c r="Q54" s="115">
        <v>33.26</v>
      </c>
      <c r="R54" s="63">
        <f t="shared" si="1"/>
        <v>19</v>
      </c>
      <c r="S54" s="115">
        <f t="shared" si="1"/>
        <v>167.81</v>
      </c>
    </row>
    <row r="55" spans="1:19" x14ac:dyDescent="0.25">
      <c r="A55" s="402"/>
      <c r="B55" s="289"/>
      <c r="C55" s="405"/>
      <c r="D55" s="283"/>
      <c r="E55" s="405"/>
      <c r="F55" s="292"/>
      <c r="G55" s="114" t="s">
        <v>165</v>
      </c>
      <c r="H55" s="63">
        <v>52</v>
      </c>
      <c r="I55" s="115">
        <v>70.430000000000007</v>
      </c>
      <c r="J55" s="63">
        <v>62</v>
      </c>
      <c r="K55" s="115">
        <v>99.51</v>
      </c>
      <c r="L55" s="63">
        <v>1</v>
      </c>
      <c r="M55" s="115">
        <v>3.56</v>
      </c>
      <c r="N55" s="63">
        <v>1</v>
      </c>
      <c r="O55" s="115">
        <v>0.38</v>
      </c>
      <c r="P55" s="63">
        <v>0</v>
      </c>
      <c r="Q55" s="115">
        <v>0</v>
      </c>
      <c r="R55" s="63">
        <f t="shared" ref="R55:S89" si="2">+H55+J55+L55+N55+P55</f>
        <v>116</v>
      </c>
      <c r="S55" s="115">
        <f t="shared" si="2"/>
        <v>173.88</v>
      </c>
    </row>
    <row r="56" spans="1:19" x14ac:dyDescent="0.25">
      <c r="A56" s="402"/>
      <c r="B56" s="289"/>
      <c r="C56" s="405"/>
      <c r="D56" s="283"/>
      <c r="E56" s="405"/>
      <c r="F56" s="292"/>
      <c r="G56" s="114" t="s">
        <v>164</v>
      </c>
      <c r="H56" s="63">
        <v>0</v>
      </c>
      <c r="I56" s="115">
        <v>0</v>
      </c>
      <c r="J56" s="63">
        <v>0</v>
      </c>
      <c r="K56" s="115">
        <v>0</v>
      </c>
      <c r="L56" s="63">
        <v>0</v>
      </c>
      <c r="M56" s="115">
        <v>0</v>
      </c>
      <c r="N56" s="63">
        <v>1</v>
      </c>
      <c r="O56" s="115">
        <v>0.06</v>
      </c>
      <c r="P56" s="63">
        <v>0</v>
      </c>
      <c r="Q56" s="115">
        <v>0</v>
      </c>
      <c r="R56" s="63">
        <f t="shared" si="2"/>
        <v>1</v>
      </c>
      <c r="S56" s="115">
        <f t="shared" si="2"/>
        <v>0.06</v>
      </c>
    </row>
    <row r="57" spans="1:19" ht="15.75" thickBot="1" x14ac:dyDescent="0.3">
      <c r="A57" s="402"/>
      <c r="B57" s="289"/>
      <c r="C57" s="405"/>
      <c r="D57" s="283"/>
      <c r="E57" s="405"/>
      <c r="F57" s="292"/>
      <c r="G57" s="114" t="s">
        <v>163</v>
      </c>
      <c r="H57" s="63">
        <v>6</v>
      </c>
      <c r="I57" s="115">
        <v>3.3</v>
      </c>
      <c r="J57" s="63">
        <v>1</v>
      </c>
      <c r="K57" s="115">
        <v>0.54</v>
      </c>
      <c r="L57" s="63">
        <v>2</v>
      </c>
      <c r="M57" s="115">
        <v>1.32</v>
      </c>
      <c r="N57" s="63">
        <v>4</v>
      </c>
      <c r="O57" s="115">
        <v>4.0599999999999996</v>
      </c>
      <c r="P57" s="63">
        <v>0</v>
      </c>
      <c r="Q57" s="115">
        <v>0</v>
      </c>
      <c r="R57" s="63">
        <f t="shared" si="2"/>
        <v>13</v>
      </c>
      <c r="S57" s="115">
        <f t="shared" si="2"/>
        <v>9.2199999999999989</v>
      </c>
    </row>
    <row r="58" spans="1:19" ht="15.75" thickTop="1" x14ac:dyDescent="0.25">
      <c r="A58" s="402"/>
      <c r="B58" s="289"/>
      <c r="C58" s="405"/>
      <c r="D58" s="283"/>
      <c r="E58" s="413"/>
      <c r="F58" s="292"/>
      <c r="G58" s="82" t="s">
        <v>162</v>
      </c>
      <c r="H58" s="116">
        <v>59</v>
      </c>
      <c r="I58" s="117">
        <v>78.709999999999994</v>
      </c>
      <c r="J58" s="116">
        <v>74</v>
      </c>
      <c r="K58" s="117">
        <v>178.23</v>
      </c>
      <c r="L58" s="116">
        <v>5</v>
      </c>
      <c r="M58" s="117">
        <v>5.0999999999999996</v>
      </c>
      <c r="N58" s="116">
        <v>14</v>
      </c>
      <c r="O58" s="117">
        <v>66.010000000000005</v>
      </c>
      <c r="P58" s="116">
        <v>4</v>
      </c>
      <c r="Q58" s="117">
        <v>33.26</v>
      </c>
      <c r="R58" s="116">
        <f t="shared" si="2"/>
        <v>156</v>
      </c>
      <c r="S58" s="117">
        <f>SUM(S51:S57)</f>
        <v>361.30999999999995</v>
      </c>
    </row>
    <row r="59" spans="1:19" ht="15" customHeight="1" thickBot="1" x14ac:dyDescent="0.3">
      <c r="A59" s="402"/>
      <c r="B59" s="289"/>
      <c r="C59" s="405"/>
      <c r="D59" s="283"/>
      <c r="E59" s="412" t="s">
        <v>161</v>
      </c>
      <c r="F59" s="292"/>
      <c r="G59" s="114" t="s">
        <v>160</v>
      </c>
      <c r="H59" s="63">
        <v>9</v>
      </c>
      <c r="I59" s="115">
        <v>104.51</v>
      </c>
      <c r="J59" s="63">
        <v>34</v>
      </c>
      <c r="K59" s="115">
        <v>808.78</v>
      </c>
      <c r="L59" s="63">
        <v>16</v>
      </c>
      <c r="M59" s="115">
        <v>6811.42</v>
      </c>
      <c r="N59" s="63">
        <v>149</v>
      </c>
      <c r="O59" s="115">
        <v>10455.24</v>
      </c>
      <c r="P59" s="63">
        <v>0</v>
      </c>
      <c r="Q59" s="115">
        <v>0</v>
      </c>
      <c r="R59" s="63">
        <f t="shared" si="2"/>
        <v>208</v>
      </c>
      <c r="S59" s="115">
        <f>+I59+K59+M59+O59+Q59</f>
        <v>18179.95</v>
      </c>
    </row>
    <row r="60" spans="1:19" ht="15.75" thickTop="1" x14ac:dyDescent="0.25">
      <c r="A60" s="402"/>
      <c r="B60" s="289"/>
      <c r="C60" s="405"/>
      <c r="D60" s="283"/>
      <c r="E60" s="413"/>
      <c r="F60" s="292"/>
      <c r="G60" s="82" t="s">
        <v>159</v>
      </c>
      <c r="H60" s="116">
        <v>9</v>
      </c>
      <c r="I60" s="117">
        <v>104.51</v>
      </c>
      <c r="J60" s="116">
        <v>34</v>
      </c>
      <c r="K60" s="117">
        <v>808.78</v>
      </c>
      <c r="L60" s="116">
        <v>16</v>
      </c>
      <c r="M60" s="117">
        <v>6811.42</v>
      </c>
      <c r="N60" s="116">
        <v>149</v>
      </c>
      <c r="O60" s="117">
        <v>10455.24</v>
      </c>
      <c r="P60" s="116">
        <v>0</v>
      </c>
      <c r="Q60" s="117">
        <v>0</v>
      </c>
      <c r="R60" s="116">
        <f t="shared" si="2"/>
        <v>208</v>
      </c>
      <c r="S60" s="117">
        <f>SUM(S59)</f>
        <v>18179.95</v>
      </c>
    </row>
    <row r="61" spans="1:19" ht="15" customHeight="1" x14ac:dyDescent="0.25">
      <c r="A61" s="402"/>
      <c r="B61" s="289"/>
      <c r="C61" s="405"/>
      <c r="D61" s="283"/>
      <c r="E61" s="412" t="s">
        <v>158</v>
      </c>
      <c r="F61" s="292"/>
      <c r="G61" s="114" t="s">
        <v>157</v>
      </c>
      <c r="H61" s="63">
        <v>0</v>
      </c>
      <c r="I61" s="115">
        <v>0</v>
      </c>
      <c r="J61" s="63">
        <v>0</v>
      </c>
      <c r="K61" s="115">
        <v>0</v>
      </c>
      <c r="L61" s="63">
        <v>0</v>
      </c>
      <c r="M61" s="115">
        <v>0</v>
      </c>
      <c r="N61" s="63">
        <v>0</v>
      </c>
      <c r="O61" s="115">
        <v>0</v>
      </c>
      <c r="P61" s="63">
        <v>0</v>
      </c>
      <c r="Q61" s="115">
        <v>0</v>
      </c>
      <c r="R61" s="63">
        <f t="shared" si="2"/>
        <v>0</v>
      </c>
      <c r="S61" s="115">
        <f>+I61+K61+M61+O61+Q61</f>
        <v>0</v>
      </c>
    </row>
    <row r="62" spans="1:19" x14ac:dyDescent="0.25">
      <c r="A62" s="402"/>
      <c r="B62" s="289"/>
      <c r="C62" s="405"/>
      <c r="D62" s="283"/>
      <c r="E62" s="405"/>
      <c r="F62" s="292"/>
      <c r="G62" s="114" t="s">
        <v>156</v>
      </c>
      <c r="H62" s="63">
        <v>86</v>
      </c>
      <c r="I62" s="115">
        <v>6517.6</v>
      </c>
      <c r="J62" s="63">
        <v>0</v>
      </c>
      <c r="K62" s="115">
        <v>0</v>
      </c>
      <c r="L62" s="63">
        <v>0</v>
      </c>
      <c r="M62" s="115">
        <v>0</v>
      </c>
      <c r="N62" s="63">
        <v>1</v>
      </c>
      <c r="O62" s="115">
        <v>41.89</v>
      </c>
      <c r="P62" s="63">
        <v>0</v>
      </c>
      <c r="Q62" s="115">
        <v>0</v>
      </c>
      <c r="R62" s="63">
        <f t="shared" si="2"/>
        <v>87</v>
      </c>
      <c r="S62" s="115">
        <f>+I62+K62+M62+O62+Q62</f>
        <v>6559.4900000000007</v>
      </c>
    </row>
    <row r="63" spans="1:19" ht="15.75" thickBot="1" x14ac:dyDescent="0.3">
      <c r="A63" s="402"/>
      <c r="B63" s="289"/>
      <c r="C63" s="405"/>
      <c r="D63" s="283"/>
      <c r="E63" s="405"/>
      <c r="F63" s="292"/>
      <c r="G63" s="114" t="s">
        <v>155</v>
      </c>
      <c r="H63" s="63">
        <v>148</v>
      </c>
      <c r="I63" s="115">
        <v>1108.92</v>
      </c>
      <c r="J63" s="63">
        <v>323</v>
      </c>
      <c r="K63" s="115">
        <v>22827.93</v>
      </c>
      <c r="L63" s="63">
        <v>26</v>
      </c>
      <c r="M63" s="115">
        <v>2849.09</v>
      </c>
      <c r="N63" s="63">
        <v>560</v>
      </c>
      <c r="O63" s="115">
        <v>82410</v>
      </c>
      <c r="P63" s="63">
        <v>2</v>
      </c>
      <c r="Q63" s="115">
        <v>242</v>
      </c>
      <c r="R63" s="63">
        <f t="shared" si="2"/>
        <v>1059</v>
      </c>
      <c r="S63" s="115">
        <f>+I63+K63+M63+O63+Q63</f>
        <v>109437.94</v>
      </c>
    </row>
    <row r="64" spans="1:19" ht="15.75" thickTop="1" x14ac:dyDescent="0.25">
      <c r="A64" s="402"/>
      <c r="B64" s="289"/>
      <c r="C64" s="405"/>
      <c r="D64" s="283"/>
      <c r="E64" s="413"/>
      <c r="F64" s="292"/>
      <c r="G64" s="82" t="s">
        <v>154</v>
      </c>
      <c r="H64" s="116">
        <v>168</v>
      </c>
      <c r="I64" s="117">
        <v>7626.52</v>
      </c>
      <c r="J64" s="116">
        <v>323</v>
      </c>
      <c r="K64" s="117">
        <v>22827.93</v>
      </c>
      <c r="L64" s="116">
        <v>26</v>
      </c>
      <c r="M64" s="117">
        <v>2849.09</v>
      </c>
      <c r="N64" s="116">
        <v>560</v>
      </c>
      <c r="O64" s="117">
        <v>82451.89</v>
      </c>
      <c r="P64" s="116">
        <v>2</v>
      </c>
      <c r="Q64" s="117">
        <v>242</v>
      </c>
      <c r="R64" s="116">
        <f t="shared" si="2"/>
        <v>1079</v>
      </c>
      <c r="S64" s="117">
        <f>SUM(S61:S63)</f>
        <v>115997.43000000001</v>
      </c>
    </row>
    <row r="65" spans="1:19" ht="15.75" thickBot="1" x14ac:dyDescent="0.3">
      <c r="A65" s="402"/>
      <c r="B65" s="289"/>
      <c r="C65" s="405"/>
      <c r="D65" s="283"/>
      <c r="E65" s="412" t="s">
        <v>153</v>
      </c>
      <c r="F65" s="292"/>
      <c r="G65" s="114" t="s">
        <v>152</v>
      </c>
      <c r="H65" s="63">
        <v>162</v>
      </c>
      <c r="I65" s="115">
        <v>922.57</v>
      </c>
      <c r="J65" s="63">
        <v>131</v>
      </c>
      <c r="K65" s="115">
        <v>690.02</v>
      </c>
      <c r="L65" s="63">
        <v>14</v>
      </c>
      <c r="M65" s="115">
        <v>79.34</v>
      </c>
      <c r="N65" s="63">
        <v>38</v>
      </c>
      <c r="O65" s="115">
        <v>424.83</v>
      </c>
      <c r="P65" s="63">
        <v>0</v>
      </c>
      <c r="Q65" s="115">
        <v>0</v>
      </c>
      <c r="R65" s="63">
        <f t="shared" si="2"/>
        <v>345</v>
      </c>
      <c r="S65" s="115">
        <f>+I65+K65+M65+O65+Q65</f>
        <v>2116.7600000000002</v>
      </c>
    </row>
    <row r="66" spans="1:19" ht="16.5" thickTop="1" thickBot="1" x14ac:dyDescent="0.3">
      <c r="A66" s="402"/>
      <c r="B66" s="289"/>
      <c r="C66" s="405"/>
      <c r="D66" s="283"/>
      <c r="E66" s="405"/>
      <c r="F66" s="292"/>
      <c r="G66" s="82" t="s">
        <v>151</v>
      </c>
      <c r="H66" s="118">
        <v>162</v>
      </c>
      <c r="I66" s="117">
        <v>922.57</v>
      </c>
      <c r="J66" s="118">
        <v>131</v>
      </c>
      <c r="K66" s="117">
        <v>690.02</v>
      </c>
      <c r="L66" s="118">
        <v>14</v>
      </c>
      <c r="M66" s="117">
        <v>79.34</v>
      </c>
      <c r="N66" s="118">
        <v>38</v>
      </c>
      <c r="O66" s="117">
        <v>424.83</v>
      </c>
      <c r="P66" s="118">
        <v>0</v>
      </c>
      <c r="Q66" s="117">
        <v>0</v>
      </c>
      <c r="R66" s="118">
        <f t="shared" si="2"/>
        <v>345</v>
      </c>
      <c r="S66" s="117">
        <f>SUM(S65)</f>
        <v>2116.7600000000002</v>
      </c>
    </row>
    <row r="67" spans="1:19" ht="15.75" thickTop="1" x14ac:dyDescent="0.25">
      <c r="A67" s="402" t="s">
        <v>96</v>
      </c>
      <c r="B67" s="289"/>
      <c r="C67" s="405" t="s">
        <v>174</v>
      </c>
      <c r="D67" s="283"/>
      <c r="E67" s="412" t="s">
        <v>147</v>
      </c>
      <c r="F67" s="292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0</v>
      </c>
      <c r="O67" s="115">
        <v>0</v>
      </c>
      <c r="P67" s="63">
        <v>0</v>
      </c>
      <c r="Q67" s="115">
        <v>0</v>
      </c>
      <c r="R67" s="63">
        <f t="shared" si="2"/>
        <v>0</v>
      </c>
      <c r="S67" s="115">
        <f t="shared" si="2"/>
        <v>0</v>
      </c>
    </row>
    <row r="68" spans="1:19" x14ac:dyDescent="0.25">
      <c r="A68" s="402"/>
      <c r="B68" s="289"/>
      <c r="C68" s="405"/>
      <c r="D68" s="283"/>
      <c r="E68" s="405"/>
      <c r="F68" s="292"/>
      <c r="G68" s="114" t="s">
        <v>482</v>
      </c>
      <c r="H68" s="63">
        <v>0</v>
      </c>
      <c r="I68" s="115">
        <v>0</v>
      </c>
      <c r="J68" s="63">
        <v>0</v>
      </c>
      <c r="K68" s="115">
        <v>0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0</v>
      </c>
      <c r="S68" s="115">
        <f t="shared" si="2"/>
        <v>0</v>
      </c>
    </row>
    <row r="69" spans="1:19" x14ac:dyDescent="0.25">
      <c r="A69" s="402"/>
      <c r="B69" s="289"/>
      <c r="C69" s="405"/>
      <c r="D69" s="283"/>
      <c r="E69" s="405"/>
      <c r="F69" s="292"/>
      <c r="G69" s="114" t="s">
        <v>149</v>
      </c>
      <c r="H69" s="63">
        <v>0</v>
      </c>
      <c r="I69" s="115">
        <v>0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0</v>
      </c>
      <c r="S69" s="115">
        <f t="shared" si="2"/>
        <v>0</v>
      </c>
    </row>
    <row r="70" spans="1:19" x14ac:dyDescent="0.25">
      <c r="A70" s="402"/>
      <c r="B70" s="289"/>
      <c r="C70" s="405"/>
      <c r="D70" s="283"/>
      <c r="E70" s="405"/>
      <c r="F70" s="292"/>
      <c r="G70" s="114" t="s">
        <v>483</v>
      </c>
      <c r="H70" s="63">
        <v>0</v>
      </c>
      <c r="I70" s="115">
        <v>0</v>
      </c>
      <c r="J70" s="63">
        <v>0</v>
      </c>
      <c r="K70" s="115">
        <v>0</v>
      </c>
      <c r="L70" s="63">
        <v>0</v>
      </c>
      <c r="M70" s="115">
        <v>0</v>
      </c>
      <c r="N70" s="63">
        <v>0</v>
      </c>
      <c r="O70" s="115">
        <v>0</v>
      </c>
      <c r="P70" s="63">
        <v>0</v>
      </c>
      <c r="Q70" s="115">
        <v>0</v>
      </c>
      <c r="R70" s="63">
        <f t="shared" si="2"/>
        <v>0</v>
      </c>
      <c r="S70" s="115">
        <f t="shared" si="2"/>
        <v>0</v>
      </c>
    </row>
    <row r="71" spans="1:19" x14ac:dyDescent="0.25">
      <c r="A71" s="402"/>
      <c r="B71" s="289"/>
      <c r="C71" s="405"/>
      <c r="D71" s="283"/>
      <c r="E71" s="405"/>
      <c r="F71" s="292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89"/>
      <c r="C72" s="405"/>
      <c r="D72" s="283"/>
      <c r="E72" s="405"/>
      <c r="F72" s="292"/>
      <c r="G72" s="114" t="s">
        <v>148</v>
      </c>
      <c r="H72" s="63">
        <v>1</v>
      </c>
      <c r="I72" s="115">
        <v>0.02</v>
      </c>
      <c r="J72" s="63">
        <v>0</v>
      </c>
      <c r="K72" s="115">
        <v>0</v>
      </c>
      <c r="L72" s="63">
        <v>0</v>
      </c>
      <c r="M72" s="115">
        <v>0</v>
      </c>
      <c r="N72" s="63">
        <v>6</v>
      </c>
      <c r="O72" s="115">
        <v>8.44</v>
      </c>
      <c r="P72" s="63">
        <v>0</v>
      </c>
      <c r="Q72" s="115">
        <v>0</v>
      </c>
      <c r="R72" s="63">
        <f t="shared" si="2"/>
        <v>7</v>
      </c>
      <c r="S72" s="115">
        <f t="shared" si="2"/>
        <v>8.4599999999999991</v>
      </c>
    </row>
    <row r="73" spans="1:19" ht="15.75" thickBot="1" x14ac:dyDescent="0.3">
      <c r="A73" s="402"/>
      <c r="B73" s="289"/>
      <c r="C73" s="405"/>
      <c r="D73" s="283"/>
      <c r="E73" s="405"/>
      <c r="F73" s="292"/>
      <c r="G73" s="114" t="s">
        <v>147</v>
      </c>
      <c r="H73" s="63">
        <v>0</v>
      </c>
      <c r="I73" s="115">
        <v>0</v>
      </c>
      <c r="J73" s="63">
        <v>0</v>
      </c>
      <c r="K73" s="115">
        <v>0</v>
      </c>
      <c r="L73" s="63">
        <v>0</v>
      </c>
      <c r="M73" s="115">
        <v>0</v>
      </c>
      <c r="N73" s="63">
        <v>0</v>
      </c>
      <c r="O73" s="115">
        <v>0</v>
      </c>
      <c r="P73" s="63">
        <v>0</v>
      </c>
      <c r="Q73" s="115">
        <v>0</v>
      </c>
      <c r="R73" s="63">
        <f t="shared" si="2"/>
        <v>0</v>
      </c>
      <c r="S73" s="115">
        <f t="shared" si="2"/>
        <v>0</v>
      </c>
    </row>
    <row r="74" spans="1:19" ht="16.5" thickTop="1" thickBot="1" x14ac:dyDescent="0.3">
      <c r="A74" s="402"/>
      <c r="B74" s="289"/>
      <c r="C74" s="405"/>
      <c r="D74" s="283"/>
      <c r="E74" s="407"/>
      <c r="F74" s="292"/>
      <c r="G74" s="82" t="s">
        <v>146</v>
      </c>
      <c r="H74" s="116">
        <v>1</v>
      </c>
      <c r="I74" s="117">
        <v>0.02</v>
      </c>
      <c r="J74" s="116">
        <v>0</v>
      </c>
      <c r="K74" s="117">
        <v>0</v>
      </c>
      <c r="L74" s="116">
        <v>0</v>
      </c>
      <c r="M74" s="117">
        <v>0</v>
      </c>
      <c r="N74" s="116">
        <v>6</v>
      </c>
      <c r="O74" s="117">
        <v>8.44</v>
      </c>
      <c r="P74" s="116">
        <v>0</v>
      </c>
      <c r="Q74" s="117">
        <v>0</v>
      </c>
      <c r="R74" s="116">
        <f t="shared" si="2"/>
        <v>7</v>
      </c>
      <c r="S74" s="117">
        <f>SUM(S67:S73)</f>
        <v>8.4599999999999991</v>
      </c>
    </row>
    <row r="75" spans="1:19" ht="16.5" thickTop="1" thickBot="1" x14ac:dyDescent="0.3">
      <c r="A75" s="402"/>
      <c r="B75" s="289"/>
      <c r="C75" s="405"/>
      <c r="D75" s="283"/>
      <c r="E75" s="319"/>
      <c r="F75" s="292"/>
      <c r="G75" s="324" t="s">
        <v>522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89"/>
      <c r="C76" s="405"/>
      <c r="D76" s="283"/>
      <c r="E76" s="319"/>
      <c r="F76" s="292"/>
      <c r="G76" s="324" t="s">
        <v>523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89"/>
      <c r="C77" s="405"/>
      <c r="D77" s="283"/>
      <c r="E77" s="319"/>
      <c r="F77" s="292"/>
      <c r="G77" s="324" t="s">
        <v>524</v>
      </c>
      <c r="H77" s="116">
        <v>0</v>
      </c>
      <c r="I77" s="117">
        <v>0</v>
      </c>
      <c r="J77" s="116">
        <v>1</v>
      </c>
      <c r="K77" s="117">
        <v>0.04</v>
      </c>
      <c r="L77" s="116">
        <v>0</v>
      </c>
      <c r="M77" s="117">
        <v>0</v>
      </c>
      <c r="N77" s="116">
        <v>0</v>
      </c>
      <c r="O77" s="117">
        <v>0</v>
      </c>
      <c r="P77" s="116">
        <v>0</v>
      </c>
      <c r="Q77" s="117">
        <v>0</v>
      </c>
      <c r="R77" s="116">
        <f t="shared" si="2"/>
        <v>1</v>
      </c>
      <c r="S77" s="117">
        <f t="shared" si="2"/>
        <v>0.04</v>
      </c>
    </row>
    <row r="78" spans="1:19" ht="16.5" thickTop="1" thickBot="1" x14ac:dyDescent="0.3">
      <c r="A78" s="402"/>
      <c r="B78" s="289"/>
      <c r="C78" s="413"/>
      <c r="D78" s="283"/>
      <c r="E78" s="410" t="s">
        <v>145</v>
      </c>
      <c r="F78" s="410"/>
      <c r="G78" s="410"/>
      <c r="H78" s="119">
        <v>1046</v>
      </c>
      <c r="I78" s="120">
        <v>20054.23</v>
      </c>
      <c r="J78" s="119">
        <v>643</v>
      </c>
      <c r="K78" s="120">
        <v>28853.97</v>
      </c>
      <c r="L78" s="119">
        <v>60</v>
      </c>
      <c r="M78" s="120">
        <v>10227.89</v>
      </c>
      <c r="N78" s="119">
        <v>720</v>
      </c>
      <c r="O78" s="120">
        <v>103654.9</v>
      </c>
      <c r="P78" s="119">
        <v>14</v>
      </c>
      <c r="Q78" s="120">
        <v>401.53</v>
      </c>
      <c r="R78" s="119">
        <f t="shared" si="2"/>
        <v>2483</v>
      </c>
      <c r="S78" s="120">
        <f>+S74+S66+S64+S60+S58+S50+S48+S46+S32+S19+S10+S75+S76+S77</f>
        <v>163192.52000000002</v>
      </c>
    </row>
    <row r="79" spans="1:19" ht="15" customHeight="1" thickTop="1" x14ac:dyDescent="0.25">
      <c r="A79" s="402"/>
      <c r="B79" s="283"/>
      <c r="C79" s="412" t="s">
        <v>95</v>
      </c>
      <c r="D79" s="283"/>
      <c r="E79" s="404" t="s">
        <v>144</v>
      </c>
      <c r="F79" s="292"/>
      <c r="G79" s="114" t="s">
        <v>22</v>
      </c>
      <c r="H79" s="63">
        <v>0</v>
      </c>
      <c r="I79" s="115">
        <v>0</v>
      </c>
      <c r="J79" s="63">
        <v>0</v>
      </c>
      <c r="K79" s="115">
        <v>0</v>
      </c>
      <c r="L79" s="63">
        <v>2</v>
      </c>
      <c r="M79" s="115">
        <v>61.42</v>
      </c>
      <c r="N79" s="63">
        <v>1</v>
      </c>
      <c r="O79" s="115">
        <v>13.32</v>
      </c>
      <c r="P79" s="63">
        <v>0</v>
      </c>
      <c r="Q79" s="115">
        <v>0</v>
      </c>
      <c r="R79" s="63">
        <f t="shared" si="2"/>
        <v>3</v>
      </c>
      <c r="S79" s="115">
        <f t="shared" si="2"/>
        <v>74.740000000000009</v>
      </c>
    </row>
    <row r="80" spans="1:19" x14ac:dyDescent="0.25">
      <c r="A80" s="402"/>
      <c r="B80" s="283"/>
      <c r="C80" s="405"/>
      <c r="D80" s="283"/>
      <c r="E80" s="405"/>
      <c r="F80" s="292"/>
      <c r="G80" s="114" t="s">
        <v>143</v>
      </c>
      <c r="H80" s="63">
        <v>13</v>
      </c>
      <c r="I80" s="115">
        <v>37.36</v>
      </c>
      <c r="J80" s="63">
        <v>66</v>
      </c>
      <c r="K80" s="115">
        <v>300.95</v>
      </c>
      <c r="L80" s="63">
        <v>2</v>
      </c>
      <c r="M80" s="115">
        <v>3.87</v>
      </c>
      <c r="N80" s="63">
        <v>56</v>
      </c>
      <c r="O80" s="115">
        <v>1442.15</v>
      </c>
      <c r="P80" s="63">
        <v>1</v>
      </c>
      <c r="Q80" s="115">
        <v>65.41</v>
      </c>
      <c r="R80" s="63">
        <f t="shared" si="2"/>
        <v>138</v>
      </c>
      <c r="S80" s="115">
        <f t="shared" si="2"/>
        <v>1849.7400000000002</v>
      </c>
    </row>
    <row r="81" spans="1:19" x14ac:dyDescent="0.25">
      <c r="A81" s="402"/>
      <c r="B81" s="283"/>
      <c r="C81" s="405"/>
      <c r="D81" s="283"/>
      <c r="E81" s="405"/>
      <c r="F81" s="292"/>
      <c r="G81" s="114" t="s">
        <v>142</v>
      </c>
      <c r="H81" s="63">
        <v>15</v>
      </c>
      <c r="I81" s="115">
        <v>29.08</v>
      </c>
      <c r="J81" s="63">
        <v>45</v>
      </c>
      <c r="K81" s="115">
        <v>430.38</v>
      </c>
      <c r="L81" s="63">
        <v>0</v>
      </c>
      <c r="M81" s="115">
        <v>0</v>
      </c>
      <c r="N81" s="63">
        <v>0</v>
      </c>
      <c r="O81" s="115">
        <v>0</v>
      </c>
      <c r="P81" s="63">
        <v>0</v>
      </c>
      <c r="Q81" s="115">
        <v>0</v>
      </c>
      <c r="R81" s="63">
        <f t="shared" si="2"/>
        <v>60</v>
      </c>
      <c r="S81" s="115">
        <f t="shared" si="2"/>
        <v>459.46</v>
      </c>
    </row>
    <row r="82" spans="1:19" x14ac:dyDescent="0.25">
      <c r="A82" s="402"/>
      <c r="B82" s="283"/>
      <c r="C82" s="405"/>
      <c r="D82" s="283"/>
      <c r="E82" s="405"/>
      <c r="F82" s="292"/>
      <c r="G82" s="114" t="s">
        <v>141</v>
      </c>
      <c r="H82" s="63">
        <v>0</v>
      </c>
      <c r="I82" s="115">
        <v>0</v>
      </c>
      <c r="J82" s="63">
        <v>0</v>
      </c>
      <c r="K82" s="115">
        <v>0</v>
      </c>
      <c r="L82" s="63">
        <v>2</v>
      </c>
      <c r="M82" s="115">
        <v>18.25</v>
      </c>
      <c r="N82" s="63">
        <v>10</v>
      </c>
      <c r="O82" s="115">
        <v>201.63</v>
      </c>
      <c r="P82" s="63">
        <v>0</v>
      </c>
      <c r="Q82" s="115">
        <v>0</v>
      </c>
      <c r="R82" s="63">
        <f t="shared" si="2"/>
        <v>12</v>
      </c>
      <c r="S82" s="115">
        <f t="shared" si="2"/>
        <v>219.88</v>
      </c>
    </row>
    <row r="83" spans="1:19" x14ac:dyDescent="0.25">
      <c r="A83" s="402"/>
      <c r="B83" s="283"/>
      <c r="C83" s="405"/>
      <c r="D83" s="283"/>
      <c r="E83" s="405"/>
      <c r="F83" s="292"/>
      <c r="G83" s="114" t="s">
        <v>140</v>
      </c>
      <c r="H83" s="63">
        <v>37</v>
      </c>
      <c r="I83" s="115">
        <v>17.68</v>
      </c>
      <c r="J83" s="63">
        <v>35</v>
      </c>
      <c r="K83" s="115">
        <v>179.2</v>
      </c>
      <c r="L83" s="63">
        <v>1</v>
      </c>
      <c r="M83" s="115">
        <v>42.2</v>
      </c>
      <c r="N83" s="63">
        <v>3</v>
      </c>
      <c r="O83" s="115">
        <v>21.01</v>
      </c>
      <c r="P83" s="63">
        <v>0</v>
      </c>
      <c r="Q83" s="115">
        <v>0</v>
      </c>
      <c r="R83" s="63">
        <f t="shared" si="2"/>
        <v>76</v>
      </c>
      <c r="S83" s="115">
        <f t="shared" si="2"/>
        <v>260.08999999999997</v>
      </c>
    </row>
    <row r="84" spans="1:19" x14ac:dyDescent="0.25">
      <c r="A84" s="402"/>
      <c r="B84" s="283"/>
      <c r="C84" s="405"/>
      <c r="D84" s="283"/>
      <c r="E84" s="405"/>
      <c r="F84" s="292"/>
      <c r="G84" s="114" t="s">
        <v>139</v>
      </c>
      <c r="H84" s="63">
        <v>5</v>
      </c>
      <c r="I84" s="115">
        <v>5.88</v>
      </c>
      <c r="J84" s="63">
        <v>20</v>
      </c>
      <c r="K84" s="115">
        <v>122.67</v>
      </c>
      <c r="L84" s="63">
        <v>2</v>
      </c>
      <c r="M84" s="115">
        <v>89.97</v>
      </c>
      <c r="N84" s="63">
        <v>46</v>
      </c>
      <c r="O84" s="115">
        <v>928.96</v>
      </c>
      <c r="P84" s="63">
        <v>0</v>
      </c>
      <c r="Q84" s="115">
        <v>0</v>
      </c>
      <c r="R84" s="63">
        <f t="shared" si="2"/>
        <v>73</v>
      </c>
      <c r="S84" s="115">
        <f t="shared" si="2"/>
        <v>1147.48</v>
      </c>
    </row>
    <row r="85" spans="1:19" x14ac:dyDescent="0.25">
      <c r="A85" s="402"/>
      <c r="B85" s="283"/>
      <c r="C85" s="405"/>
      <c r="D85" s="283"/>
      <c r="E85" s="405"/>
      <c r="F85" s="292"/>
      <c r="G85" s="114" t="s">
        <v>138</v>
      </c>
      <c r="H85" s="63">
        <v>3</v>
      </c>
      <c r="I85" s="115">
        <v>1.9</v>
      </c>
      <c r="J85" s="63">
        <v>2</v>
      </c>
      <c r="K85" s="115">
        <v>2.33</v>
      </c>
      <c r="L85" s="63">
        <v>1</v>
      </c>
      <c r="M85" s="115">
        <v>0.39</v>
      </c>
      <c r="N85" s="63">
        <v>8</v>
      </c>
      <c r="O85" s="115">
        <v>227.05</v>
      </c>
      <c r="P85" s="63">
        <v>0</v>
      </c>
      <c r="Q85" s="115">
        <v>0</v>
      </c>
      <c r="R85" s="63">
        <f t="shared" si="2"/>
        <v>14</v>
      </c>
      <c r="S85" s="115">
        <f t="shared" si="2"/>
        <v>231.67000000000002</v>
      </c>
    </row>
    <row r="86" spans="1:19" x14ac:dyDescent="0.25">
      <c r="A86" s="402"/>
      <c r="B86" s="283"/>
      <c r="C86" s="405"/>
      <c r="D86" s="283"/>
      <c r="E86" s="405"/>
      <c r="F86" s="292"/>
      <c r="G86" s="114" t="s">
        <v>525</v>
      </c>
      <c r="H86" s="63">
        <v>0</v>
      </c>
      <c r="I86" s="115">
        <v>0</v>
      </c>
      <c r="J86" s="63">
        <v>0</v>
      </c>
      <c r="K86" s="115">
        <v>0</v>
      </c>
      <c r="L86" s="63">
        <v>0</v>
      </c>
      <c r="M86" s="115">
        <v>0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0</v>
      </c>
      <c r="S86" s="115">
        <f t="shared" si="2"/>
        <v>0</v>
      </c>
    </row>
    <row r="87" spans="1:19" x14ac:dyDescent="0.25">
      <c r="A87" s="402"/>
      <c r="B87" s="283"/>
      <c r="C87" s="405"/>
      <c r="D87" s="283"/>
      <c r="E87" s="405"/>
      <c r="F87" s="292"/>
      <c r="G87" s="114" t="s">
        <v>137</v>
      </c>
      <c r="H87" s="63">
        <v>0</v>
      </c>
      <c r="I87" s="115">
        <v>0</v>
      </c>
      <c r="J87" s="63">
        <v>10</v>
      </c>
      <c r="K87" s="115">
        <v>211.26</v>
      </c>
      <c r="L87" s="63">
        <v>0</v>
      </c>
      <c r="M87" s="115">
        <v>0</v>
      </c>
      <c r="N87" s="63">
        <v>18</v>
      </c>
      <c r="O87" s="115">
        <v>536.09</v>
      </c>
      <c r="P87" s="63">
        <v>0</v>
      </c>
      <c r="Q87" s="115">
        <v>0</v>
      </c>
      <c r="R87" s="63">
        <f t="shared" si="2"/>
        <v>28</v>
      </c>
      <c r="S87" s="115">
        <f t="shared" si="2"/>
        <v>747.35</v>
      </c>
    </row>
    <row r="88" spans="1:19" ht="15.75" thickBot="1" x14ac:dyDescent="0.3">
      <c r="A88" s="402"/>
      <c r="B88" s="283"/>
      <c r="C88" s="405"/>
      <c r="D88" s="283"/>
      <c r="E88" s="405"/>
      <c r="F88" s="292"/>
      <c r="G88" s="114" t="s">
        <v>136</v>
      </c>
      <c r="H88" s="63">
        <v>0</v>
      </c>
      <c r="I88" s="115">
        <v>0</v>
      </c>
      <c r="J88" s="63">
        <v>0</v>
      </c>
      <c r="K88" s="115">
        <v>0</v>
      </c>
      <c r="L88" s="63">
        <v>1</v>
      </c>
      <c r="M88" s="115">
        <v>1.32</v>
      </c>
      <c r="N88" s="63">
        <v>0</v>
      </c>
      <c r="O88" s="115">
        <v>0</v>
      </c>
      <c r="P88" s="63">
        <v>0</v>
      </c>
      <c r="Q88" s="115">
        <v>0</v>
      </c>
      <c r="R88" s="63">
        <f t="shared" si="2"/>
        <v>1</v>
      </c>
      <c r="S88" s="115">
        <f t="shared" si="2"/>
        <v>1.32</v>
      </c>
    </row>
    <row r="89" spans="1:19" ht="15.75" thickTop="1" x14ac:dyDescent="0.25">
      <c r="A89" s="402"/>
      <c r="B89" s="283"/>
      <c r="C89" s="405"/>
      <c r="D89" s="283"/>
      <c r="E89" s="413"/>
      <c r="F89" s="292"/>
      <c r="G89" s="82" t="s">
        <v>135</v>
      </c>
      <c r="H89" s="116">
        <v>59</v>
      </c>
      <c r="I89" s="117">
        <v>91.9</v>
      </c>
      <c r="J89" s="116">
        <v>126</v>
      </c>
      <c r="K89" s="117">
        <v>1246.79</v>
      </c>
      <c r="L89" s="116">
        <v>10</v>
      </c>
      <c r="M89" s="117">
        <v>217.42</v>
      </c>
      <c r="N89" s="116">
        <v>110</v>
      </c>
      <c r="O89" s="117">
        <v>3370.21</v>
      </c>
      <c r="P89" s="116">
        <v>1</v>
      </c>
      <c r="Q89" s="117">
        <v>65.41</v>
      </c>
      <c r="R89" s="116">
        <f t="shared" si="2"/>
        <v>306</v>
      </c>
      <c r="S89" s="117">
        <f>SUM(S79:S88)</f>
        <v>4991.7300000000005</v>
      </c>
    </row>
    <row r="90" spans="1:19" ht="15.75" thickBot="1" x14ac:dyDescent="0.3">
      <c r="A90" s="402"/>
      <c r="B90" s="283"/>
      <c r="C90" s="405"/>
      <c r="D90" s="283"/>
      <c r="E90" s="412" t="s">
        <v>134</v>
      </c>
      <c r="F90" s="292"/>
      <c r="G90" s="114" t="s">
        <v>133</v>
      </c>
      <c r="H90" s="63">
        <v>0</v>
      </c>
      <c r="I90" s="115">
        <v>0</v>
      </c>
      <c r="J90" s="63">
        <v>0</v>
      </c>
      <c r="K90" s="115">
        <v>0</v>
      </c>
      <c r="L90" s="63">
        <v>0</v>
      </c>
      <c r="M90" s="115">
        <v>0</v>
      </c>
      <c r="N90" s="63">
        <v>0</v>
      </c>
      <c r="O90" s="115">
        <v>0</v>
      </c>
      <c r="P90" s="63">
        <v>0</v>
      </c>
      <c r="Q90" s="115">
        <v>0</v>
      </c>
      <c r="R90" s="63">
        <f t="shared" ref="R90:S122" si="3">+H90+J90+L90+N90+P90</f>
        <v>0</v>
      </c>
      <c r="S90" s="115">
        <f>+I90+K90+M90+O90+Q90</f>
        <v>0</v>
      </c>
    </row>
    <row r="91" spans="1:19" ht="15.75" thickTop="1" x14ac:dyDescent="0.25">
      <c r="A91" s="402"/>
      <c r="B91" s="283"/>
      <c r="C91" s="405"/>
      <c r="D91" s="283"/>
      <c r="E91" s="413"/>
      <c r="F91" s="292"/>
      <c r="G91" s="82" t="s">
        <v>132</v>
      </c>
      <c r="H91" s="116">
        <v>0</v>
      </c>
      <c r="I91" s="117">
        <v>0</v>
      </c>
      <c r="J91" s="116">
        <v>0</v>
      </c>
      <c r="K91" s="117">
        <v>0</v>
      </c>
      <c r="L91" s="116">
        <v>0</v>
      </c>
      <c r="M91" s="117">
        <v>0</v>
      </c>
      <c r="N91" s="116">
        <v>0</v>
      </c>
      <c r="O91" s="117">
        <v>0</v>
      </c>
      <c r="P91" s="116">
        <v>0</v>
      </c>
      <c r="Q91" s="117">
        <v>0</v>
      </c>
      <c r="R91" s="116">
        <f t="shared" si="3"/>
        <v>0</v>
      </c>
      <c r="S91" s="117">
        <f>SUM(S90)</f>
        <v>0</v>
      </c>
    </row>
    <row r="92" spans="1:19" ht="15" customHeight="1" x14ac:dyDescent="0.25">
      <c r="A92" s="402"/>
      <c r="B92" s="283"/>
      <c r="C92" s="405"/>
      <c r="D92" s="283"/>
      <c r="E92" s="412" t="s">
        <v>131</v>
      </c>
      <c r="F92" s="292"/>
      <c r="G92" s="114" t="s">
        <v>130</v>
      </c>
      <c r="H92" s="63">
        <v>3</v>
      </c>
      <c r="I92" s="115">
        <v>3.27</v>
      </c>
      <c r="J92" s="63">
        <v>8</v>
      </c>
      <c r="K92" s="115">
        <v>113.55</v>
      </c>
      <c r="L92" s="63">
        <v>1</v>
      </c>
      <c r="M92" s="115">
        <v>3.39</v>
      </c>
      <c r="N92" s="63">
        <v>7</v>
      </c>
      <c r="O92" s="115">
        <v>130.06</v>
      </c>
      <c r="P92" s="63">
        <v>0</v>
      </c>
      <c r="Q92" s="115">
        <v>0</v>
      </c>
      <c r="R92" s="63">
        <f t="shared" si="3"/>
        <v>19</v>
      </c>
      <c r="S92" s="115">
        <f t="shared" si="3"/>
        <v>250.26999999999998</v>
      </c>
    </row>
    <row r="93" spans="1:19" ht="15" customHeight="1" x14ac:dyDescent="0.25">
      <c r="A93" s="402"/>
      <c r="B93" s="283"/>
      <c r="C93" s="405"/>
      <c r="D93" s="283"/>
      <c r="E93" s="405"/>
      <c r="F93" s="292"/>
      <c r="G93" s="114" t="s">
        <v>484</v>
      </c>
      <c r="H93" s="63">
        <v>0</v>
      </c>
      <c r="I93" s="115">
        <v>0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0</v>
      </c>
      <c r="S93" s="115">
        <f t="shared" si="3"/>
        <v>0</v>
      </c>
    </row>
    <row r="94" spans="1:19" x14ac:dyDescent="0.25">
      <c r="A94" s="402"/>
      <c r="B94" s="283"/>
      <c r="C94" s="405"/>
      <c r="D94" s="283"/>
      <c r="E94" s="405"/>
      <c r="F94" s="292"/>
      <c r="G94" s="114" t="s">
        <v>129</v>
      </c>
      <c r="H94" s="63">
        <v>14</v>
      </c>
      <c r="I94" s="115">
        <v>46.62</v>
      </c>
      <c r="J94" s="63">
        <v>41</v>
      </c>
      <c r="K94" s="115">
        <v>433.39</v>
      </c>
      <c r="L94" s="63">
        <v>8</v>
      </c>
      <c r="M94" s="115">
        <v>190.79</v>
      </c>
      <c r="N94" s="63">
        <v>126</v>
      </c>
      <c r="O94" s="115">
        <v>3237.99</v>
      </c>
      <c r="P94" s="63">
        <v>1</v>
      </c>
      <c r="Q94" s="115">
        <v>18.059999999999999</v>
      </c>
      <c r="R94" s="63">
        <f t="shared" si="3"/>
        <v>190</v>
      </c>
      <c r="S94" s="115">
        <f t="shared" si="3"/>
        <v>3926.85</v>
      </c>
    </row>
    <row r="95" spans="1:19" x14ac:dyDescent="0.25">
      <c r="A95" s="402"/>
      <c r="B95" s="283"/>
      <c r="C95" s="405"/>
      <c r="D95" s="283"/>
      <c r="E95" s="405"/>
      <c r="F95" s="292"/>
      <c r="G95" s="114" t="s">
        <v>485</v>
      </c>
      <c r="H95" s="63">
        <v>0</v>
      </c>
      <c r="I95" s="115">
        <v>0</v>
      </c>
      <c r="J95" s="63">
        <v>0</v>
      </c>
      <c r="K95" s="115">
        <v>0</v>
      </c>
      <c r="L95" s="63">
        <v>0</v>
      </c>
      <c r="M95" s="115">
        <v>0</v>
      </c>
      <c r="N95" s="63">
        <v>0</v>
      </c>
      <c r="O95" s="115">
        <v>0</v>
      </c>
      <c r="P95" s="63">
        <v>0</v>
      </c>
      <c r="Q95" s="115">
        <v>0</v>
      </c>
      <c r="R95" s="63">
        <f t="shared" si="3"/>
        <v>0</v>
      </c>
      <c r="S95" s="115">
        <f t="shared" si="3"/>
        <v>0</v>
      </c>
    </row>
    <row r="96" spans="1:19" x14ac:dyDescent="0.25">
      <c r="A96" s="402"/>
      <c r="B96" s="283"/>
      <c r="C96" s="405"/>
      <c r="D96" s="283"/>
      <c r="E96" s="405"/>
      <c r="F96" s="292"/>
      <c r="G96" s="114" t="s">
        <v>486</v>
      </c>
      <c r="H96" s="63">
        <v>0</v>
      </c>
      <c r="I96" s="115">
        <v>0</v>
      </c>
      <c r="J96" s="63">
        <v>0</v>
      </c>
      <c r="K96" s="115">
        <v>0</v>
      </c>
      <c r="L96" s="63">
        <v>0</v>
      </c>
      <c r="M96" s="115">
        <v>0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0</v>
      </c>
      <c r="S96" s="115">
        <f t="shared" si="3"/>
        <v>0</v>
      </c>
    </row>
    <row r="97" spans="1:19" x14ac:dyDescent="0.25">
      <c r="A97" s="402"/>
      <c r="B97" s="283"/>
      <c r="C97" s="405"/>
      <c r="D97" s="283"/>
      <c r="E97" s="405"/>
      <c r="F97" s="292"/>
      <c r="G97" s="114" t="s">
        <v>126</v>
      </c>
      <c r="H97" s="63">
        <v>123</v>
      </c>
      <c r="I97" s="115">
        <v>170.5</v>
      </c>
      <c r="J97" s="63">
        <v>243</v>
      </c>
      <c r="K97" s="115">
        <v>4645.67</v>
      </c>
      <c r="L97" s="63">
        <v>29</v>
      </c>
      <c r="M97" s="115">
        <v>1117.02</v>
      </c>
      <c r="N97" s="63">
        <v>390</v>
      </c>
      <c r="O97" s="115">
        <v>12932.91</v>
      </c>
      <c r="P97" s="63">
        <v>2</v>
      </c>
      <c r="Q97" s="115">
        <v>19.04</v>
      </c>
      <c r="R97" s="63">
        <f t="shared" si="3"/>
        <v>787</v>
      </c>
      <c r="S97" s="115">
        <f t="shared" si="3"/>
        <v>18885.14</v>
      </c>
    </row>
    <row r="98" spans="1:19" ht="15.75" thickBot="1" x14ac:dyDescent="0.3">
      <c r="A98" s="402"/>
      <c r="B98" s="283"/>
      <c r="C98" s="405"/>
      <c r="D98" s="283"/>
      <c r="E98" s="405"/>
      <c r="F98" s="292"/>
      <c r="G98" s="114" t="s">
        <v>487</v>
      </c>
      <c r="H98" s="63">
        <v>0</v>
      </c>
      <c r="I98" s="115">
        <v>0</v>
      </c>
      <c r="J98" s="63">
        <v>0</v>
      </c>
      <c r="K98" s="115">
        <v>0</v>
      </c>
      <c r="L98" s="63">
        <v>0</v>
      </c>
      <c r="M98" s="115">
        <v>0</v>
      </c>
      <c r="N98" s="63">
        <v>0</v>
      </c>
      <c r="O98" s="115">
        <v>0</v>
      </c>
      <c r="P98" s="63">
        <v>0</v>
      </c>
      <c r="Q98" s="115">
        <v>0</v>
      </c>
      <c r="R98" s="63">
        <f t="shared" si="3"/>
        <v>0</v>
      </c>
      <c r="S98" s="115">
        <f t="shared" si="3"/>
        <v>0</v>
      </c>
    </row>
    <row r="99" spans="1:19" ht="15.75" thickTop="1" x14ac:dyDescent="0.25">
      <c r="A99" s="402"/>
      <c r="B99" s="283"/>
      <c r="C99" s="405"/>
      <c r="D99" s="283"/>
      <c r="E99" s="413"/>
      <c r="F99" s="292"/>
      <c r="G99" s="82" t="s">
        <v>124</v>
      </c>
      <c r="H99" s="116">
        <v>137</v>
      </c>
      <c r="I99" s="117">
        <v>220.39</v>
      </c>
      <c r="J99" s="116">
        <v>257</v>
      </c>
      <c r="K99" s="117">
        <v>5192.6099999999997</v>
      </c>
      <c r="L99" s="116">
        <v>32</v>
      </c>
      <c r="M99" s="117">
        <v>1311.2</v>
      </c>
      <c r="N99" s="116">
        <v>419</v>
      </c>
      <c r="O99" s="117">
        <v>16300.96</v>
      </c>
      <c r="P99" s="116">
        <v>2</v>
      </c>
      <c r="Q99" s="117">
        <v>37.1</v>
      </c>
      <c r="R99" s="116">
        <f t="shared" si="3"/>
        <v>847</v>
      </c>
      <c r="S99" s="117">
        <f>SUM(S92:S98)</f>
        <v>23062.26</v>
      </c>
    </row>
    <row r="100" spans="1:19" ht="15" customHeight="1" x14ac:dyDescent="0.25">
      <c r="A100" s="402" t="s">
        <v>96</v>
      </c>
      <c r="B100" s="283"/>
      <c r="C100" s="405" t="s">
        <v>95</v>
      </c>
      <c r="D100" s="283"/>
      <c r="E100" s="412" t="s">
        <v>123</v>
      </c>
      <c r="F100" s="292"/>
      <c r="G100" s="114" t="s">
        <v>122</v>
      </c>
      <c r="H100" s="63">
        <v>2</v>
      </c>
      <c r="I100" s="115">
        <v>2.88</v>
      </c>
      <c r="J100" s="63">
        <v>16</v>
      </c>
      <c r="K100" s="115">
        <v>7.87</v>
      </c>
      <c r="L100" s="63">
        <v>2</v>
      </c>
      <c r="M100" s="115">
        <v>5.57</v>
      </c>
      <c r="N100" s="63">
        <v>65</v>
      </c>
      <c r="O100" s="115">
        <v>863.65</v>
      </c>
      <c r="P100" s="63">
        <v>1</v>
      </c>
      <c r="Q100" s="115">
        <v>0.28000000000000003</v>
      </c>
      <c r="R100" s="63">
        <f t="shared" si="3"/>
        <v>86</v>
      </c>
      <c r="S100" s="115">
        <f t="shared" si="3"/>
        <v>880.25</v>
      </c>
    </row>
    <row r="101" spans="1:19" x14ac:dyDescent="0.25">
      <c r="A101" s="402"/>
      <c r="B101" s="283"/>
      <c r="C101" s="405"/>
      <c r="D101" s="283"/>
      <c r="E101" s="405"/>
      <c r="F101" s="292"/>
      <c r="G101" s="114" t="s">
        <v>121</v>
      </c>
      <c r="H101" s="63">
        <v>0</v>
      </c>
      <c r="I101" s="115">
        <v>0</v>
      </c>
      <c r="J101" s="63">
        <v>1</v>
      </c>
      <c r="K101" s="115">
        <v>0.5</v>
      </c>
      <c r="L101" s="63">
        <v>0</v>
      </c>
      <c r="M101" s="115">
        <v>0</v>
      </c>
      <c r="N101" s="63">
        <v>0</v>
      </c>
      <c r="O101" s="115">
        <v>0</v>
      </c>
      <c r="P101" s="63">
        <v>0</v>
      </c>
      <c r="Q101" s="115">
        <v>0</v>
      </c>
      <c r="R101" s="63">
        <f t="shared" si="3"/>
        <v>1</v>
      </c>
      <c r="S101" s="115">
        <f t="shared" si="3"/>
        <v>0.5</v>
      </c>
    </row>
    <row r="102" spans="1:19" x14ac:dyDescent="0.25">
      <c r="A102" s="402"/>
      <c r="B102" s="283"/>
      <c r="C102" s="405"/>
      <c r="D102" s="283"/>
      <c r="E102" s="405"/>
      <c r="F102" s="292"/>
      <c r="G102" s="114" t="s">
        <v>120</v>
      </c>
      <c r="H102" s="63">
        <v>0</v>
      </c>
      <c r="I102" s="115">
        <v>0</v>
      </c>
      <c r="J102" s="63">
        <v>0</v>
      </c>
      <c r="K102" s="115">
        <v>0</v>
      </c>
      <c r="L102" s="63">
        <v>2</v>
      </c>
      <c r="M102" s="115">
        <v>5.08</v>
      </c>
      <c r="N102" s="63">
        <v>0</v>
      </c>
      <c r="O102" s="115">
        <v>0</v>
      </c>
      <c r="P102" s="63">
        <v>1</v>
      </c>
      <c r="Q102" s="115">
        <v>0.1</v>
      </c>
      <c r="R102" s="63">
        <f t="shared" si="3"/>
        <v>3</v>
      </c>
      <c r="S102" s="115">
        <f t="shared" si="3"/>
        <v>5.18</v>
      </c>
    </row>
    <row r="103" spans="1:19" x14ac:dyDescent="0.25">
      <c r="A103" s="402"/>
      <c r="B103" s="283"/>
      <c r="C103" s="405"/>
      <c r="D103" s="283"/>
      <c r="E103" s="405"/>
      <c r="F103" s="292"/>
      <c r="G103" s="114" t="s">
        <v>119</v>
      </c>
      <c r="H103" s="63">
        <v>0</v>
      </c>
      <c r="I103" s="115">
        <v>0</v>
      </c>
      <c r="J103" s="63">
        <v>2</v>
      </c>
      <c r="K103" s="115">
        <v>0.33</v>
      </c>
      <c r="L103" s="63">
        <v>0</v>
      </c>
      <c r="M103" s="115">
        <v>0</v>
      </c>
      <c r="N103" s="63">
        <v>1</v>
      </c>
      <c r="O103" s="115">
        <v>0.17</v>
      </c>
      <c r="P103" s="63">
        <v>0</v>
      </c>
      <c r="Q103" s="115">
        <v>0</v>
      </c>
      <c r="R103" s="63">
        <f t="shared" si="3"/>
        <v>3</v>
      </c>
      <c r="S103" s="115">
        <f t="shared" si="3"/>
        <v>0.5</v>
      </c>
    </row>
    <row r="104" spans="1:19" x14ac:dyDescent="0.25">
      <c r="A104" s="402"/>
      <c r="B104" s="283"/>
      <c r="C104" s="405"/>
      <c r="D104" s="283"/>
      <c r="E104" s="405"/>
      <c r="F104" s="292"/>
      <c r="G104" s="114" t="s">
        <v>498</v>
      </c>
      <c r="H104" s="63">
        <v>0</v>
      </c>
      <c r="I104" s="115">
        <v>0</v>
      </c>
      <c r="J104" s="63">
        <v>1</v>
      </c>
      <c r="K104" s="115">
        <v>0.76</v>
      </c>
      <c r="L104" s="63">
        <v>1</v>
      </c>
      <c r="M104" s="115">
        <v>0.1</v>
      </c>
      <c r="N104" s="63">
        <v>0</v>
      </c>
      <c r="O104" s="115">
        <v>0</v>
      </c>
      <c r="P104" s="63">
        <v>0</v>
      </c>
      <c r="Q104" s="115">
        <v>0</v>
      </c>
      <c r="R104" s="63">
        <f t="shared" si="3"/>
        <v>2</v>
      </c>
      <c r="S104" s="115">
        <f t="shared" si="3"/>
        <v>0.86</v>
      </c>
    </row>
    <row r="105" spans="1:19" x14ac:dyDescent="0.25">
      <c r="A105" s="402"/>
      <c r="B105" s="283"/>
      <c r="C105" s="405"/>
      <c r="D105" s="283"/>
      <c r="E105" s="405"/>
      <c r="F105" s="292"/>
      <c r="G105" s="114" t="s">
        <v>118</v>
      </c>
      <c r="H105" s="63">
        <v>9</v>
      </c>
      <c r="I105" s="115">
        <v>1.54</v>
      </c>
      <c r="J105" s="63">
        <v>9</v>
      </c>
      <c r="K105" s="115">
        <v>1.98</v>
      </c>
      <c r="L105" s="63">
        <v>2</v>
      </c>
      <c r="M105" s="115">
        <v>5.26</v>
      </c>
      <c r="N105" s="63">
        <v>1</v>
      </c>
      <c r="O105" s="115">
        <v>3.01</v>
      </c>
      <c r="P105" s="63">
        <v>1</v>
      </c>
      <c r="Q105" s="115">
        <v>0.2</v>
      </c>
      <c r="R105" s="63">
        <f t="shared" si="3"/>
        <v>22</v>
      </c>
      <c r="S105" s="115">
        <f t="shared" si="3"/>
        <v>11.989999999999998</v>
      </c>
    </row>
    <row r="106" spans="1:19" x14ac:dyDescent="0.25">
      <c r="A106" s="402"/>
      <c r="B106" s="283"/>
      <c r="C106" s="405"/>
      <c r="D106" s="283"/>
      <c r="E106" s="405"/>
      <c r="F106" s="292"/>
      <c r="G106" s="114" t="s">
        <v>117</v>
      </c>
      <c r="H106" s="63">
        <v>0</v>
      </c>
      <c r="I106" s="115">
        <v>0</v>
      </c>
      <c r="J106" s="63">
        <v>2</v>
      </c>
      <c r="K106" s="115">
        <v>0.71</v>
      </c>
      <c r="L106" s="63">
        <v>0</v>
      </c>
      <c r="M106" s="115">
        <v>0</v>
      </c>
      <c r="N106" s="63">
        <v>2</v>
      </c>
      <c r="O106" s="115">
        <v>0.33</v>
      </c>
      <c r="P106" s="63">
        <v>1</v>
      </c>
      <c r="Q106" s="115">
        <v>7.39</v>
      </c>
      <c r="R106" s="63">
        <f t="shared" si="3"/>
        <v>5</v>
      </c>
      <c r="S106" s="115">
        <f t="shared" si="3"/>
        <v>8.43</v>
      </c>
    </row>
    <row r="107" spans="1:19" x14ac:dyDescent="0.25">
      <c r="A107" s="402"/>
      <c r="B107" s="283"/>
      <c r="C107" s="405"/>
      <c r="D107" s="283"/>
      <c r="E107" s="405"/>
      <c r="F107" s="292"/>
      <c r="G107" s="114" t="s">
        <v>116</v>
      </c>
      <c r="H107" s="63">
        <v>0</v>
      </c>
      <c r="I107" s="115">
        <v>0</v>
      </c>
      <c r="J107" s="63">
        <v>0</v>
      </c>
      <c r="K107" s="115">
        <v>0</v>
      </c>
      <c r="L107" s="63">
        <v>1</v>
      </c>
      <c r="M107" s="115">
        <v>0.2</v>
      </c>
      <c r="N107" s="63">
        <v>0</v>
      </c>
      <c r="O107" s="115">
        <v>0</v>
      </c>
      <c r="P107" s="63">
        <v>1</v>
      </c>
      <c r="Q107" s="115">
        <v>0.22</v>
      </c>
      <c r="R107" s="63">
        <f t="shared" si="3"/>
        <v>2</v>
      </c>
      <c r="S107" s="115">
        <f t="shared" si="3"/>
        <v>0.42000000000000004</v>
      </c>
    </row>
    <row r="108" spans="1:19" x14ac:dyDescent="0.25">
      <c r="A108" s="402"/>
      <c r="B108" s="283"/>
      <c r="C108" s="405"/>
      <c r="D108" s="283"/>
      <c r="E108" s="405"/>
      <c r="F108" s="292"/>
      <c r="G108" s="114" t="s">
        <v>115</v>
      </c>
      <c r="H108" s="63">
        <v>0</v>
      </c>
      <c r="I108" s="115">
        <v>0</v>
      </c>
      <c r="J108" s="63">
        <v>1</v>
      </c>
      <c r="K108" s="115">
        <v>26.43</v>
      </c>
      <c r="L108" s="63">
        <v>0</v>
      </c>
      <c r="M108" s="115">
        <v>0</v>
      </c>
      <c r="N108" s="63">
        <v>1</v>
      </c>
      <c r="O108" s="115">
        <v>3.63</v>
      </c>
      <c r="P108" s="63">
        <v>0</v>
      </c>
      <c r="Q108" s="115">
        <v>0</v>
      </c>
      <c r="R108" s="63">
        <f t="shared" si="3"/>
        <v>2</v>
      </c>
      <c r="S108" s="115">
        <f t="shared" si="3"/>
        <v>30.06</v>
      </c>
    </row>
    <row r="109" spans="1:19" x14ac:dyDescent="0.25">
      <c r="A109" s="402"/>
      <c r="B109" s="283"/>
      <c r="C109" s="405"/>
      <c r="D109" s="283"/>
      <c r="E109" s="405"/>
      <c r="F109" s="292"/>
      <c r="G109" s="114" t="s">
        <v>114</v>
      </c>
      <c r="H109" s="63">
        <v>0</v>
      </c>
      <c r="I109" s="115">
        <v>0</v>
      </c>
      <c r="J109" s="63">
        <v>1</v>
      </c>
      <c r="K109" s="115">
        <v>0.32</v>
      </c>
      <c r="L109" s="63">
        <v>2</v>
      </c>
      <c r="M109" s="115">
        <v>1.81</v>
      </c>
      <c r="N109" s="63">
        <v>0</v>
      </c>
      <c r="O109" s="115">
        <v>0</v>
      </c>
      <c r="P109" s="63">
        <v>0</v>
      </c>
      <c r="Q109" s="115">
        <v>0</v>
      </c>
      <c r="R109" s="63">
        <f t="shared" si="3"/>
        <v>3</v>
      </c>
      <c r="S109" s="115">
        <f t="shared" si="3"/>
        <v>2.13</v>
      </c>
    </row>
    <row r="110" spans="1:19" x14ac:dyDescent="0.25">
      <c r="A110" s="402"/>
      <c r="B110" s="283"/>
      <c r="C110" s="405"/>
      <c r="D110" s="283"/>
      <c r="E110" s="405"/>
      <c r="F110" s="292"/>
      <c r="G110" s="114" t="s">
        <v>113</v>
      </c>
      <c r="H110" s="63">
        <v>0</v>
      </c>
      <c r="I110" s="115">
        <v>0</v>
      </c>
      <c r="J110" s="63">
        <v>1</v>
      </c>
      <c r="K110" s="115">
        <v>0.41</v>
      </c>
      <c r="L110" s="63">
        <v>0</v>
      </c>
      <c r="M110" s="115">
        <v>0</v>
      </c>
      <c r="N110" s="63">
        <v>0</v>
      </c>
      <c r="O110" s="115">
        <v>0</v>
      </c>
      <c r="P110" s="63">
        <v>0</v>
      </c>
      <c r="Q110" s="115">
        <v>0</v>
      </c>
      <c r="R110" s="63">
        <f t="shared" si="3"/>
        <v>1</v>
      </c>
      <c r="S110" s="115">
        <f t="shared" si="3"/>
        <v>0.41</v>
      </c>
    </row>
    <row r="111" spans="1:19" x14ac:dyDescent="0.25">
      <c r="A111" s="402"/>
      <c r="B111" s="283"/>
      <c r="C111" s="405"/>
      <c r="D111" s="283"/>
      <c r="E111" s="405"/>
      <c r="F111" s="292"/>
      <c r="G111" s="114" t="s">
        <v>112</v>
      </c>
      <c r="H111" s="63">
        <v>0</v>
      </c>
      <c r="I111" s="115">
        <v>0</v>
      </c>
      <c r="J111" s="63">
        <v>0</v>
      </c>
      <c r="K111" s="115">
        <v>0</v>
      </c>
      <c r="L111" s="63">
        <v>0</v>
      </c>
      <c r="M111" s="115">
        <v>0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0</v>
      </c>
      <c r="S111" s="115">
        <f t="shared" si="3"/>
        <v>0</v>
      </c>
    </row>
    <row r="112" spans="1:19" x14ac:dyDescent="0.25">
      <c r="A112" s="402"/>
      <c r="B112" s="283"/>
      <c r="C112" s="405"/>
      <c r="D112" s="283"/>
      <c r="E112" s="405"/>
      <c r="F112" s="292"/>
      <c r="G112" s="114" t="s">
        <v>111</v>
      </c>
      <c r="H112" s="63">
        <v>0</v>
      </c>
      <c r="I112" s="115">
        <v>0</v>
      </c>
      <c r="J112" s="63">
        <v>1</v>
      </c>
      <c r="K112" s="115">
        <v>0.16</v>
      </c>
      <c r="L112" s="63">
        <v>0</v>
      </c>
      <c r="M112" s="115">
        <v>0</v>
      </c>
      <c r="N112" s="63">
        <v>1</v>
      </c>
      <c r="O112" s="115">
        <v>4</v>
      </c>
      <c r="P112" s="63">
        <v>1</v>
      </c>
      <c r="Q112" s="115">
        <v>7.0000000000000007E-2</v>
      </c>
      <c r="R112" s="63">
        <f t="shared" si="3"/>
        <v>3</v>
      </c>
      <c r="S112" s="115">
        <f t="shared" si="3"/>
        <v>4.2300000000000004</v>
      </c>
    </row>
    <row r="113" spans="1:19" x14ac:dyDescent="0.25">
      <c r="A113" s="402"/>
      <c r="B113" s="283"/>
      <c r="C113" s="405"/>
      <c r="D113" s="283"/>
      <c r="E113" s="405"/>
      <c r="F113" s="292"/>
      <c r="G113" s="114" t="s">
        <v>110</v>
      </c>
      <c r="H113" s="63">
        <v>0</v>
      </c>
      <c r="I113" s="115">
        <v>0</v>
      </c>
      <c r="J113" s="63">
        <v>1</v>
      </c>
      <c r="K113" s="115">
        <v>0.88</v>
      </c>
      <c r="L113" s="63">
        <v>1</v>
      </c>
      <c r="M113" s="115">
        <v>2.33</v>
      </c>
      <c r="N113" s="63">
        <v>0</v>
      </c>
      <c r="O113" s="115">
        <v>0</v>
      </c>
      <c r="P113" s="63">
        <v>1</v>
      </c>
      <c r="Q113" s="115">
        <v>0.3</v>
      </c>
      <c r="R113" s="63">
        <f t="shared" si="3"/>
        <v>3</v>
      </c>
      <c r="S113" s="115">
        <f t="shared" si="3"/>
        <v>3.51</v>
      </c>
    </row>
    <row r="114" spans="1:19" x14ac:dyDescent="0.25">
      <c r="A114" s="402"/>
      <c r="B114" s="283"/>
      <c r="C114" s="405"/>
      <c r="D114" s="283"/>
      <c r="E114" s="405"/>
      <c r="F114" s="292"/>
      <c r="G114" s="114" t="s">
        <v>526</v>
      </c>
      <c r="H114" s="63">
        <v>0</v>
      </c>
      <c r="I114" s="115">
        <v>0</v>
      </c>
      <c r="J114" s="63">
        <v>0</v>
      </c>
      <c r="K114" s="115">
        <v>0</v>
      </c>
      <c r="L114" s="63">
        <v>0</v>
      </c>
      <c r="M114" s="115">
        <v>0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0</v>
      </c>
      <c r="S114" s="115">
        <f t="shared" si="3"/>
        <v>0</v>
      </c>
    </row>
    <row r="115" spans="1:19" x14ac:dyDescent="0.25">
      <c r="A115" s="402"/>
      <c r="B115" s="283"/>
      <c r="C115" s="405"/>
      <c r="D115" s="283"/>
      <c r="E115" s="405"/>
      <c r="F115" s="292"/>
      <c r="G115" s="114" t="s">
        <v>109</v>
      </c>
      <c r="H115" s="63">
        <v>0</v>
      </c>
      <c r="I115" s="115">
        <v>0</v>
      </c>
      <c r="J115" s="63">
        <v>1</v>
      </c>
      <c r="K115" s="115">
        <v>0.2</v>
      </c>
      <c r="L115" s="63">
        <v>0</v>
      </c>
      <c r="M115" s="115">
        <v>0</v>
      </c>
      <c r="N115" s="63">
        <v>4</v>
      </c>
      <c r="O115" s="115">
        <v>19.91</v>
      </c>
      <c r="P115" s="63">
        <v>0</v>
      </c>
      <c r="Q115" s="115">
        <v>0</v>
      </c>
      <c r="R115" s="63">
        <f t="shared" si="3"/>
        <v>5</v>
      </c>
      <c r="S115" s="115">
        <f t="shared" si="3"/>
        <v>20.11</v>
      </c>
    </row>
    <row r="116" spans="1:19" x14ac:dyDescent="0.25">
      <c r="A116" s="402"/>
      <c r="B116" s="283"/>
      <c r="C116" s="405"/>
      <c r="D116" s="283"/>
      <c r="E116" s="405"/>
      <c r="F116" s="292"/>
      <c r="G116" s="114" t="s">
        <v>108</v>
      </c>
      <c r="H116" s="63">
        <v>1</v>
      </c>
      <c r="I116" s="115">
        <v>3.25</v>
      </c>
      <c r="J116" s="63">
        <v>2</v>
      </c>
      <c r="K116" s="115">
        <v>0.12</v>
      </c>
      <c r="L116" s="63">
        <v>0</v>
      </c>
      <c r="M116" s="115">
        <v>0</v>
      </c>
      <c r="N116" s="63">
        <v>5</v>
      </c>
      <c r="O116" s="115">
        <v>4.1399999999999997</v>
      </c>
      <c r="P116" s="63">
        <v>1</v>
      </c>
      <c r="Q116" s="115">
        <v>0.2</v>
      </c>
      <c r="R116" s="63">
        <f t="shared" si="3"/>
        <v>9</v>
      </c>
      <c r="S116" s="115">
        <f t="shared" si="3"/>
        <v>7.71</v>
      </c>
    </row>
    <row r="117" spans="1:19" x14ac:dyDescent="0.25">
      <c r="A117" s="402"/>
      <c r="B117" s="283"/>
      <c r="C117" s="405"/>
      <c r="D117" s="283"/>
      <c r="E117" s="405"/>
      <c r="F117" s="292"/>
      <c r="G117" s="114" t="s">
        <v>107</v>
      </c>
      <c r="H117" s="63">
        <v>0</v>
      </c>
      <c r="I117" s="115">
        <v>0</v>
      </c>
      <c r="J117" s="63">
        <v>0</v>
      </c>
      <c r="K117" s="115">
        <v>0</v>
      </c>
      <c r="L117" s="63">
        <v>0</v>
      </c>
      <c r="M117" s="115">
        <v>0</v>
      </c>
      <c r="N117" s="63">
        <v>0</v>
      </c>
      <c r="O117" s="115">
        <v>0</v>
      </c>
      <c r="P117" s="63">
        <v>0</v>
      </c>
      <c r="Q117" s="115">
        <v>0</v>
      </c>
      <c r="R117" s="63">
        <f t="shared" si="3"/>
        <v>0</v>
      </c>
      <c r="S117" s="115">
        <f t="shared" si="3"/>
        <v>0</v>
      </c>
    </row>
    <row r="118" spans="1:19" x14ac:dyDescent="0.25">
      <c r="A118" s="402"/>
      <c r="B118" s="283"/>
      <c r="C118" s="405"/>
      <c r="D118" s="283"/>
      <c r="E118" s="405"/>
      <c r="F118" s="292"/>
      <c r="G118" s="114" t="s">
        <v>106</v>
      </c>
      <c r="H118" s="63">
        <v>3</v>
      </c>
      <c r="I118" s="115">
        <v>1.02</v>
      </c>
      <c r="J118" s="63">
        <v>7</v>
      </c>
      <c r="K118" s="115">
        <v>1.5</v>
      </c>
      <c r="L118" s="63">
        <v>0</v>
      </c>
      <c r="M118" s="115">
        <v>0</v>
      </c>
      <c r="N118" s="63">
        <v>2</v>
      </c>
      <c r="O118" s="115">
        <v>0.14000000000000001</v>
      </c>
      <c r="P118" s="63">
        <v>1</v>
      </c>
      <c r="Q118" s="115">
        <v>0.1</v>
      </c>
      <c r="R118" s="63">
        <f t="shared" si="3"/>
        <v>13</v>
      </c>
      <c r="S118" s="115">
        <f t="shared" si="3"/>
        <v>2.7600000000000002</v>
      </c>
    </row>
    <row r="119" spans="1:19" x14ac:dyDescent="0.25">
      <c r="A119" s="402"/>
      <c r="B119" s="283"/>
      <c r="C119" s="405"/>
      <c r="D119" s="283"/>
      <c r="E119" s="405"/>
      <c r="F119" s="292"/>
      <c r="G119" s="114" t="s">
        <v>105</v>
      </c>
      <c r="H119" s="63">
        <v>0</v>
      </c>
      <c r="I119" s="115">
        <v>0</v>
      </c>
      <c r="J119" s="63">
        <v>0</v>
      </c>
      <c r="K119" s="115">
        <v>0</v>
      </c>
      <c r="L119" s="63">
        <v>0</v>
      </c>
      <c r="M119" s="115">
        <v>0</v>
      </c>
      <c r="N119" s="63">
        <v>0</v>
      </c>
      <c r="O119" s="115">
        <v>0</v>
      </c>
      <c r="P119" s="63">
        <v>0</v>
      </c>
      <c r="Q119" s="115">
        <v>0</v>
      </c>
      <c r="R119" s="63">
        <f t="shared" si="3"/>
        <v>0</v>
      </c>
      <c r="S119" s="115">
        <f t="shared" si="3"/>
        <v>0</v>
      </c>
    </row>
    <row r="120" spans="1:19" x14ac:dyDescent="0.25">
      <c r="A120" s="402"/>
      <c r="B120" s="283"/>
      <c r="C120" s="405"/>
      <c r="D120" s="283"/>
      <c r="E120" s="405"/>
      <c r="F120" s="292"/>
      <c r="G120" s="114" t="s">
        <v>104</v>
      </c>
      <c r="H120" s="63">
        <v>0</v>
      </c>
      <c r="I120" s="115">
        <v>0</v>
      </c>
      <c r="J120" s="63">
        <v>0</v>
      </c>
      <c r="K120" s="115">
        <v>0</v>
      </c>
      <c r="L120" s="63">
        <v>0</v>
      </c>
      <c r="M120" s="115">
        <v>0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0</v>
      </c>
      <c r="S120" s="115">
        <f t="shared" si="3"/>
        <v>0</v>
      </c>
    </row>
    <row r="121" spans="1:19" x14ac:dyDescent="0.25">
      <c r="A121" s="402"/>
      <c r="B121" s="283"/>
      <c r="C121" s="405"/>
      <c r="D121" s="283"/>
      <c r="E121" s="405"/>
      <c r="F121" s="292"/>
      <c r="G121" s="114" t="s">
        <v>103</v>
      </c>
      <c r="H121" s="63">
        <v>1</v>
      </c>
      <c r="I121" s="115">
        <v>2.06</v>
      </c>
      <c r="J121" s="63">
        <v>14</v>
      </c>
      <c r="K121" s="115">
        <v>124.79</v>
      </c>
      <c r="L121" s="63">
        <v>0</v>
      </c>
      <c r="M121" s="115">
        <v>0</v>
      </c>
      <c r="N121" s="63">
        <v>7</v>
      </c>
      <c r="O121" s="115">
        <v>142.36000000000001</v>
      </c>
      <c r="P121" s="63">
        <v>0</v>
      </c>
      <c r="Q121" s="115">
        <v>0</v>
      </c>
      <c r="R121" s="63">
        <f t="shared" si="3"/>
        <v>22</v>
      </c>
      <c r="S121" s="115">
        <f t="shared" si="3"/>
        <v>269.21000000000004</v>
      </c>
    </row>
    <row r="122" spans="1:19" x14ac:dyDescent="0.25">
      <c r="A122" s="402"/>
      <c r="B122" s="283"/>
      <c r="C122" s="405"/>
      <c r="D122" s="283"/>
      <c r="E122" s="405"/>
      <c r="F122" s="292"/>
      <c r="G122" s="114" t="s">
        <v>102</v>
      </c>
      <c r="H122" s="63">
        <v>0</v>
      </c>
      <c r="I122" s="115">
        <v>0</v>
      </c>
      <c r="J122" s="63">
        <v>0</v>
      </c>
      <c r="K122" s="115">
        <v>0</v>
      </c>
      <c r="L122" s="63">
        <v>0</v>
      </c>
      <c r="M122" s="115">
        <v>0</v>
      </c>
      <c r="N122" s="63">
        <v>1</v>
      </c>
      <c r="O122" s="115">
        <v>3</v>
      </c>
      <c r="P122" s="63">
        <v>1</v>
      </c>
      <c r="Q122" s="115">
        <v>0.1</v>
      </c>
      <c r="R122" s="63">
        <f t="shared" si="3"/>
        <v>2</v>
      </c>
      <c r="S122" s="115">
        <f t="shared" si="3"/>
        <v>3.1</v>
      </c>
    </row>
    <row r="123" spans="1:19" x14ac:dyDescent="0.25">
      <c r="A123" s="402"/>
      <c r="B123" s="283"/>
      <c r="C123" s="405"/>
      <c r="D123" s="283"/>
      <c r="E123" s="405"/>
      <c r="F123" s="292"/>
      <c r="G123" s="114" t="s">
        <v>101</v>
      </c>
      <c r="H123" s="63">
        <v>0</v>
      </c>
      <c r="I123" s="115">
        <v>0</v>
      </c>
      <c r="J123" s="63">
        <v>1</v>
      </c>
      <c r="K123" s="115">
        <v>0.12</v>
      </c>
      <c r="L123" s="63">
        <v>1</v>
      </c>
      <c r="M123" s="115">
        <v>0.22</v>
      </c>
      <c r="N123" s="63">
        <v>1</v>
      </c>
      <c r="O123" s="115">
        <v>0.04</v>
      </c>
      <c r="P123" s="63">
        <v>0</v>
      </c>
      <c r="Q123" s="115">
        <v>0</v>
      </c>
      <c r="R123" s="63">
        <f t="shared" ref="R123:S154" si="4">+H123+J123+L123+N123+P123</f>
        <v>3</v>
      </c>
      <c r="S123" s="115">
        <f t="shared" si="4"/>
        <v>0.37999999999999995</v>
      </c>
    </row>
    <row r="124" spans="1:19" x14ac:dyDescent="0.25">
      <c r="A124" s="402"/>
      <c r="B124" s="283"/>
      <c r="C124" s="405"/>
      <c r="D124" s="283"/>
      <c r="E124" s="405"/>
      <c r="F124" s="292"/>
      <c r="G124" s="114" t="s">
        <v>100</v>
      </c>
      <c r="H124" s="63">
        <v>0</v>
      </c>
      <c r="I124" s="115">
        <v>0</v>
      </c>
      <c r="J124" s="63">
        <v>0</v>
      </c>
      <c r="K124" s="115">
        <v>0</v>
      </c>
      <c r="L124" s="63">
        <v>0</v>
      </c>
      <c r="M124" s="115">
        <v>0</v>
      </c>
      <c r="N124" s="63">
        <v>0</v>
      </c>
      <c r="O124" s="115">
        <v>0</v>
      </c>
      <c r="P124" s="63">
        <v>0</v>
      </c>
      <c r="Q124" s="115">
        <v>0</v>
      </c>
      <c r="R124" s="63">
        <f t="shared" si="4"/>
        <v>0</v>
      </c>
      <c r="S124" s="115">
        <f t="shared" si="4"/>
        <v>0</v>
      </c>
    </row>
    <row r="125" spans="1:19" x14ac:dyDescent="0.25">
      <c r="A125" s="402"/>
      <c r="B125" s="283"/>
      <c r="C125" s="405"/>
      <c r="D125" s="283"/>
      <c r="E125" s="405"/>
      <c r="F125" s="292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3"/>
      <c r="C126" s="405"/>
      <c r="D126" s="283"/>
      <c r="E126" s="405"/>
      <c r="F126" s="292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0</v>
      </c>
      <c r="M126" s="115">
        <v>0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0</v>
      </c>
      <c r="S126" s="115">
        <f t="shared" si="4"/>
        <v>0</v>
      </c>
    </row>
    <row r="127" spans="1:19" x14ac:dyDescent="0.25">
      <c r="A127" s="402"/>
      <c r="B127" s="283"/>
      <c r="C127" s="405"/>
      <c r="D127" s="283"/>
      <c r="E127" s="405"/>
      <c r="F127" s="292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3"/>
      <c r="C128" s="405"/>
      <c r="D128" s="283"/>
      <c r="E128" s="405"/>
      <c r="F128" s="292"/>
      <c r="G128" s="114" t="s">
        <v>20</v>
      </c>
      <c r="H128" s="63">
        <v>0</v>
      </c>
      <c r="I128" s="115">
        <v>0</v>
      </c>
      <c r="J128" s="63">
        <v>0</v>
      </c>
      <c r="K128" s="115">
        <v>0</v>
      </c>
      <c r="L128" s="63">
        <v>2</v>
      </c>
      <c r="M128" s="115">
        <v>0.5</v>
      </c>
      <c r="N128" s="63">
        <v>3</v>
      </c>
      <c r="O128" s="115">
        <v>52.56</v>
      </c>
      <c r="P128" s="63">
        <v>1</v>
      </c>
      <c r="Q128" s="115">
        <v>0.32</v>
      </c>
      <c r="R128" s="63">
        <f t="shared" si="4"/>
        <v>6</v>
      </c>
      <c r="S128" s="115">
        <f t="shared" si="4"/>
        <v>53.38</v>
      </c>
    </row>
    <row r="129" spans="1:19" ht="15.75" thickBot="1" x14ac:dyDescent="0.3">
      <c r="A129" s="402"/>
      <c r="B129" s="283"/>
      <c r="C129" s="405"/>
      <c r="D129" s="283"/>
      <c r="E129" s="405"/>
      <c r="F129" s="292"/>
      <c r="G129" s="114" t="s">
        <v>98</v>
      </c>
      <c r="H129" s="63">
        <v>64</v>
      </c>
      <c r="I129" s="115">
        <v>24</v>
      </c>
      <c r="J129" s="63">
        <v>48</v>
      </c>
      <c r="K129" s="115">
        <v>42.15</v>
      </c>
      <c r="L129" s="63">
        <v>19</v>
      </c>
      <c r="M129" s="115">
        <v>58.2</v>
      </c>
      <c r="N129" s="63">
        <v>32</v>
      </c>
      <c r="O129" s="115">
        <v>79.19</v>
      </c>
      <c r="P129" s="63">
        <v>3</v>
      </c>
      <c r="Q129" s="115">
        <v>0.76</v>
      </c>
      <c r="R129" s="63">
        <f t="shared" si="4"/>
        <v>166</v>
      </c>
      <c r="S129" s="115">
        <f t="shared" si="4"/>
        <v>204.3</v>
      </c>
    </row>
    <row r="130" spans="1:19" ht="15.75" thickTop="1" x14ac:dyDescent="0.25">
      <c r="A130" s="402"/>
      <c r="B130" s="283"/>
      <c r="C130" s="413"/>
      <c r="D130" s="283"/>
      <c r="E130" s="413"/>
      <c r="F130" s="292"/>
      <c r="G130" s="82" t="s">
        <v>97</v>
      </c>
      <c r="H130" s="116">
        <v>69</v>
      </c>
      <c r="I130" s="117">
        <v>34.75</v>
      </c>
      <c r="J130" s="116">
        <v>71</v>
      </c>
      <c r="K130" s="117">
        <v>209.23</v>
      </c>
      <c r="L130" s="116">
        <v>20</v>
      </c>
      <c r="M130" s="117">
        <v>79.27</v>
      </c>
      <c r="N130" s="116">
        <v>107</v>
      </c>
      <c r="O130" s="117">
        <v>1176.1300000000001</v>
      </c>
      <c r="P130" s="116">
        <v>4</v>
      </c>
      <c r="Q130" s="117">
        <v>10.039999999999999</v>
      </c>
      <c r="R130" s="116">
        <f t="shared" si="4"/>
        <v>271</v>
      </c>
      <c r="S130" s="117">
        <f>SUM(S100:S129)</f>
        <v>1509.4199999999998</v>
      </c>
    </row>
    <row r="131" spans="1:19" ht="15" customHeight="1" x14ac:dyDescent="0.25">
      <c r="A131" s="402" t="s">
        <v>96</v>
      </c>
      <c r="B131" s="283"/>
      <c r="C131" s="412" t="s">
        <v>95</v>
      </c>
      <c r="D131" s="283"/>
      <c r="E131" s="412" t="s">
        <v>94</v>
      </c>
      <c r="F131" s="292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0</v>
      </c>
      <c r="M131" s="115">
        <v>0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0</v>
      </c>
      <c r="S131" s="115">
        <f t="shared" si="4"/>
        <v>0</v>
      </c>
    </row>
    <row r="132" spans="1:19" ht="15" customHeight="1" x14ac:dyDescent="0.25">
      <c r="A132" s="402"/>
      <c r="B132" s="283"/>
      <c r="C132" s="405"/>
      <c r="D132" s="283"/>
      <c r="E132" s="405"/>
      <c r="F132" s="292"/>
      <c r="G132" s="114" t="s">
        <v>493</v>
      </c>
      <c r="H132" s="63">
        <v>0</v>
      </c>
      <c r="I132" s="115">
        <v>0</v>
      </c>
      <c r="J132" s="63">
        <v>0</v>
      </c>
      <c r="K132" s="115">
        <v>0</v>
      </c>
      <c r="L132" s="63">
        <v>1</v>
      </c>
      <c r="M132" s="115">
        <v>4.6399999999999997</v>
      </c>
      <c r="N132" s="63">
        <v>0</v>
      </c>
      <c r="O132" s="115">
        <v>0</v>
      </c>
      <c r="P132" s="63">
        <v>0</v>
      </c>
      <c r="Q132" s="115">
        <v>0</v>
      </c>
      <c r="R132" s="63">
        <f t="shared" si="4"/>
        <v>1</v>
      </c>
      <c r="S132" s="115">
        <f t="shared" si="4"/>
        <v>4.6399999999999997</v>
      </c>
    </row>
    <row r="133" spans="1:19" ht="15" customHeight="1" x14ac:dyDescent="0.25">
      <c r="A133" s="402"/>
      <c r="B133" s="283"/>
      <c r="C133" s="405"/>
      <c r="D133" s="283"/>
      <c r="E133" s="405"/>
      <c r="F133" s="292"/>
      <c r="G133" s="114" t="s">
        <v>93</v>
      </c>
      <c r="H133" s="63">
        <v>1</v>
      </c>
      <c r="I133" s="115">
        <v>0.04</v>
      </c>
      <c r="J133" s="63">
        <v>0</v>
      </c>
      <c r="K133" s="115">
        <v>0</v>
      </c>
      <c r="L133" s="63">
        <v>0</v>
      </c>
      <c r="M133" s="115">
        <v>0</v>
      </c>
      <c r="N133" s="63">
        <v>19</v>
      </c>
      <c r="O133" s="115">
        <v>340.8</v>
      </c>
      <c r="P133" s="63">
        <v>0</v>
      </c>
      <c r="Q133" s="115">
        <v>0</v>
      </c>
      <c r="R133" s="63">
        <f t="shared" si="4"/>
        <v>20</v>
      </c>
      <c r="S133" s="115">
        <f t="shared" si="4"/>
        <v>340.84000000000003</v>
      </c>
    </row>
    <row r="134" spans="1:19" ht="15" customHeight="1" x14ac:dyDescent="0.25">
      <c r="A134" s="402"/>
      <c r="B134" s="283"/>
      <c r="C134" s="405"/>
      <c r="D134" s="283"/>
      <c r="E134" s="405"/>
      <c r="F134" s="292"/>
      <c r="G134" s="114" t="s">
        <v>128</v>
      </c>
      <c r="H134" s="63">
        <v>0</v>
      </c>
      <c r="I134" s="115">
        <v>0</v>
      </c>
      <c r="J134" s="63">
        <v>0</v>
      </c>
      <c r="K134" s="115">
        <v>0</v>
      </c>
      <c r="L134" s="63">
        <v>0</v>
      </c>
      <c r="M134" s="115">
        <v>0</v>
      </c>
      <c r="N134" s="63">
        <v>2</v>
      </c>
      <c r="O134" s="115">
        <v>13.32</v>
      </c>
      <c r="P134" s="63">
        <v>0</v>
      </c>
      <c r="Q134" s="115">
        <v>0</v>
      </c>
      <c r="R134" s="63">
        <f t="shared" si="4"/>
        <v>2</v>
      </c>
      <c r="S134" s="115">
        <f t="shared" si="4"/>
        <v>13.32</v>
      </c>
    </row>
    <row r="135" spans="1:19" x14ac:dyDescent="0.25">
      <c r="A135" s="402"/>
      <c r="B135" s="283"/>
      <c r="C135" s="405"/>
      <c r="D135" s="283"/>
      <c r="E135" s="405"/>
      <c r="F135" s="292"/>
      <c r="G135" s="114" t="s">
        <v>92</v>
      </c>
      <c r="H135" s="63">
        <v>1</v>
      </c>
      <c r="I135" s="115">
        <v>0.05</v>
      </c>
      <c r="J135" s="63">
        <v>2</v>
      </c>
      <c r="K135" s="115">
        <v>2.62</v>
      </c>
      <c r="L135" s="63">
        <v>1</v>
      </c>
      <c r="M135" s="115">
        <v>0.54</v>
      </c>
      <c r="N135" s="63">
        <v>15</v>
      </c>
      <c r="O135" s="115">
        <v>277.82</v>
      </c>
      <c r="P135" s="63">
        <v>0</v>
      </c>
      <c r="Q135" s="115">
        <v>0</v>
      </c>
      <c r="R135" s="63">
        <f t="shared" si="4"/>
        <v>19</v>
      </c>
      <c r="S135" s="115">
        <f t="shared" si="4"/>
        <v>281.02999999999997</v>
      </c>
    </row>
    <row r="136" spans="1:19" x14ac:dyDescent="0.25">
      <c r="A136" s="402"/>
      <c r="B136" s="283"/>
      <c r="C136" s="405"/>
      <c r="D136" s="283"/>
      <c r="E136" s="405"/>
      <c r="F136" s="292"/>
      <c r="G136" s="114" t="s">
        <v>91</v>
      </c>
      <c r="H136" s="63">
        <v>4</v>
      </c>
      <c r="I136" s="115">
        <v>0.59</v>
      </c>
      <c r="J136" s="63">
        <v>104</v>
      </c>
      <c r="K136" s="115">
        <v>1254.0899999999999</v>
      </c>
      <c r="L136" s="63">
        <v>3</v>
      </c>
      <c r="M136" s="115">
        <v>34.64</v>
      </c>
      <c r="N136" s="63">
        <v>36</v>
      </c>
      <c r="O136" s="115">
        <v>478.34</v>
      </c>
      <c r="P136" s="63">
        <v>0</v>
      </c>
      <c r="Q136" s="115">
        <v>0</v>
      </c>
      <c r="R136" s="63">
        <f t="shared" si="4"/>
        <v>147</v>
      </c>
      <c r="S136" s="115">
        <f t="shared" si="4"/>
        <v>1767.6599999999999</v>
      </c>
    </row>
    <row r="137" spans="1:19" x14ac:dyDescent="0.25">
      <c r="A137" s="402"/>
      <c r="B137" s="283"/>
      <c r="C137" s="405"/>
      <c r="D137" s="283"/>
      <c r="E137" s="405"/>
      <c r="F137" s="292"/>
      <c r="G137" s="114" t="s">
        <v>90</v>
      </c>
      <c r="H137" s="63">
        <v>1</v>
      </c>
      <c r="I137" s="115">
        <v>0.16</v>
      </c>
      <c r="J137" s="63">
        <v>5</v>
      </c>
      <c r="K137" s="115">
        <v>28.31</v>
      </c>
      <c r="L137" s="63">
        <v>1</v>
      </c>
      <c r="M137" s="115">
        <v>9.08</v>
      </c>
      <c r="N137" s="63">
        <v>13</v>
      </c>
      <c r="O137" s="115">
        <v>143.12</v>
      </c>
      <c r="P137" s="63">
        <v>0</v>
      </c>
      <c r="Q137" s="115">
        <v>0</v>
      </c>
      <c r="R137" s="63">
        <f t="shared" si="4"/>
        <v>20</v>
      </c>
      <c r="S137" s="115">
        <f t="shared" si="4"/>
        <v>180.67000000000002</v>
      </c>
    </row>
    <row r="138" spans="1:19" x14ac:dyDescent="0.25">
      <c r="A138" s="402"/>
      <c r="B138" s="283"/>
      <c r="C138" s="405"/>
      <c r="D138" s="283"/>
      <c r="E138" s="405"/>
      <c r="F138" s="292"/>
      <c r="G138" s="114" t="s">
        <v>127</v>
      </c>
      <c r="H138" s="63">
        <v>0</v>
      </c>
      <c r="I138" s="115">
        <v>0</v>
      </c>
      <c r="J138" s="63">
        <v>4</v>
      </c>
      <c r="K138" s="115">
        <v>13.63</v>
      </c>
      <c r="L138" s="63">
        <v>0</v>
      </c>
      <c r="M138" s="115">
        <v>0</v>
      </c>
      <c r="N138" s="63">
        <v>3</v>
      </c>
      <c r="O138" s="115">
        <v>19.670000000000002</v>
      </c>
      <c r="P138" s="63">
        <v>1</v>
      </c>
      <c r="Q138" s="115">
        <v>6.76</v>
      </c>
      <c r="R138" s="63">
        <f t="shared" si="4"/>
        <v>8</v>
      </c>
      <c r="S138" s="115">
        <f t="shared" si="4"/>
        <v>40.06</v>
      </c>
    </row>
    <row r="139" spans="1:19" x14ac:dyDescent="0.25">
      <c r="A139" s="402"/>
      <c r="B139" s="283"/>
      <c r="C139" s="405"/>
      <c r="D139" s="283"/>
      <c r="E139" s="405"/>
      <c r="F139" s="292"/>
      <c r="G139" s="114" t="s">
        <v>89</v>
      </c>
      <c r="H139" s="63">
        <v>0</v>
      </c>
      <c r="I139" s="115">
        <v>0</v>
      </c>
      <c r="J139" s="63">
        <v>6</v>
      </c>
      <c r="K139" s="115">
        <v>74.319999999999993</v>
      </c>
      <c r="L139" s="63">
        <v>0</v>
      </c>
      <c r="M139" s="115">
        <v>0</v>
      </c>
      <c r="N139" s="63">
        <v>4</v>
      </c>
      <c r="O139" s="115">
        <v>77.760000000000005</v>
      </c>
      <c r="P139" s="63">
        <v>0</v>
      </c>
      <c r="Q139" s="115">
        <v>0</v>
      </c>
      <c r="R139" s="63">
        <f t="shared" si="4"/>
        <v>10</v>
      </c>
      <c r="S139" s="115">
        <f t="shared" si="4"/>
        <v>152.07999999999998</v>
      </c>
    </row>
    <row r="140" spans="1:19" x14ac:dyDescent="0.25">
      <c r="A140" s="402"/>
      <c r="B140" s="283"/>
      <c r="C140" s="405"/>
      <c r="D140" s="283"/>
      <c r="E140" s="405"/>
      <c r="F140" s="292"/>
      <c r="G140" s="114" t="s">
        <v>88</v>
      </c>
      <c r="H140" s="63">
        <v>3</v>
      </c>
      <c r="I140" s="115">
        <v>0.91</v>
      </c>
      <c r="J140" s="63">
        <v>5</v>
      </c>
      <c r="K140" s="115">
        <v>8.67</v>
      </c>
      <c r="L140" s="63">
        <v>0</v>
      </c>
      <c r="M140" s="115">
        <v>0</v>
      </c>
      <c r="N140" s="63">
        <v>2</v>
      </c>
      <c r="O140" s="115">
        <v>13.38</v>
      </c>
      <c r="P140" s="63">
        <v>0</v>
      </c>
      <c r="Q140" s="115">
        <v>0</v>
      </c>
      <c r="R140" s="63">
        <f t="shared" si="4"/>
        <v>10</v>
      </c>
      <c r="S140" s="115">
        <f t="shared" si="4"/>
        <v>22.96</v>
      </c>
    </row>
    <row r="141" spans="1:19" x14ac:dyDescent="0.25">
      <c r="A141" s="402"/>
      <c r="B141" s="283"/>
      <c r="C141" s="405"/>
      <c r="D141" s="283"/>
      <c r="E141" s="405"/>
      <c r="F141" s="292"/>
      <c r="G141" s="114" t="s">
        <v>125</v>
      </c>
      <c r="H141" s="63">
        <v>0</v>
      </c>
      <c r="I141" s="115">
        <v>0</v>
      </c>
      <c r="J141" s="63">
        <v>1</v>
      </c>
      <c r="K141" s="115">
        <v>1</v>
      </c>
      <c r="L141" s="63">
        <v>0</v>
      </c>
      <c r="M141" s="115">
        <v>0</v>
      </c>
      <c r="N141" s="63">
        <v>2</v>
      </c>
      <c r="O141" s="115">
        <v>52.21</v>
      </c>
      <c r="P141" s="63">
        <v>0</v>
      </c>
      <c r="Q141" s="115">
        <v>0</v>
      </c>
      <c r="R141" s="63">
        <f t="shared" si="4"/>
        <v>3</v>
      </c>
      <c r="S141" s="115">
        <f t="shared" si="4"/>
        <v>53.21</v>
      </c>
    </row>
    <row r="142" spans="1:19" ht="15.75" thickBot="1" x14ac:dyDescent="0.3">
      <c r="A142" s="402"/>
      <c r="B142" s="283"/>
      <c r="C142" s="405"/>
      <c r="D142" s="283"/>
      <c r="E142" s="405"/>
      <c r="F142" s="292"/>
      <c r="G142" s="114" t="s">
        <v>87</v>
      </c>
      <c r="H142" s="63">
        <v>2</v>
      </c>
      <c r="I142" s="115">
        <v>0.26</v>
      </c>
      <c r="J142" s="63">
        <v>0</v>
      </c>
      <c r="K142" s="115">
        <v>0</v>
      </c>
      <c r="L142" s="63">
        <v>0</v>
      </c>
      <c r="M142" s="115">
        <v>0</v>
      </c>
      <c r="N142" s="63">
        <v>1</v>
      </c>
      <c r="O142" s="115">
        <v>0.02</v>
      </c>
      <c r="P142" s="63">
        <v>0</v>
      </c>
      <c r="Q142" s="115">
        <v>0</v>
      </c>
      <c r="R142" s="63">
        <f t="shared" si="4"/>
        <v>3</v>
      </c>
      <c r="S142" s="115">
        <f t="shared" si="4"/>
        <v>0.28000000000000003</v>
      </c>
    </row>
    <row r="143" spans="1:19" ht="15.75" thickTop="1" x14ac:dyDescent="0.25">
      <c r="A143" s="402"/>
      <c r="B143" s="283"/>
      <c r="C143" s="405"/>
      <c r="D143" s="283"/>
      <c r="E143" s="413"/>
      <c r="F143" s="292"/>
      <c r="G143" s="82" t="s">
        <v>86</v>
      </c>
      <c r="H143" s="116">
        <v>8</v>
      </c>
      <c r="I143" s="117">
        <v>2.0099999999999998</v>
      </c>
      <c r="J143" s="116">
        <v>115</v>
      </c>
      <c r="K143" s="117">
        <v>1382.6399999999999</v>
      </c>
      <c r="L143" s="116">
        <v>6</v>
      </c>
      <c r="M143" s="117">
        <v>48.9</v>
      </c>
      <c r="N143" s="116">
        <v>90</v>
      </c>
      <c r="O143" s="117">
        <v>1416.4399999999998</v>
      </c>
      <c r="P143" s="116">
        <v>1</v>
      </c>
      <c r="Q143" s="117">
        <v>6.76</v>
      </c>
      <c r="R143" s="116">
        <f t="shared" si="4"/>
        <v>220</v>
      </c>
      <c r="S143" s="117">
        <f>SUM(S131:S142)</f>
        <v>2856.75</v>
      </c>
    </row>
    <row r="144" spans="1:19" ht="15" customHeight="1" x14ac:dyDescent="0.25">
      <c r="A144" s="402"/>
      <c r="B144" s="283"/>
      <c r="C144" s="405"/>
      <c r="D144" s="283"/>
      <c r="E144" s="412" t="s">
        <v>85</v>
      </c>
      <c r="F144" s="292"/>
      <c r="G144" s="114" t="s">
        <v>84</v>
      </c>
      <c r="H144" s="63">
        <v>0</v>
      </c>
      <c r="I144" s="115">
        <v>0</v>
      </c>
      <c r="J144" s="63">
        <v>0</v>
      </c>
      <c r="K144" s="115">
        <v>0</v>
      </c>
      <c r="L144" s="63">
        <v>0</v>
      </c>
      <c r="M144" s="115">
        <v>0</v>
      </c>
      <c r="N144" s="63">
        <v>0</v>
      </c>
      <c r="O144" s="115">
        <v>0</v>
      </c>
      <c r="P144" s="63">
        <v>0</v>
      </c>
      <c r="Q144" s="115">
        <v>0</v>
      </c>
      <c r="R144" s="63">
        <f t="shared" si="4"/>
        <v>0</v>
      </c>
      <c r="S144" s="115">
        <f t="shared" si="4"/>
        <v>0</v>
      </c>
    </row>
    <row r="145" spans="1:19" x14ac:dyDescent="0.25">
      <c r="A145" s="402"/>
      <c r="B145" s="283"/>
      <c r="C145" s="405"/>
      <c r="D145" s="283"/>
      <c r="E145" s="405"/>
      <c r="F145" s="292"/>
      <c r="G145" s="114" t="s">
        <v>83</v>
      </c>
      <c r="H145" s="63">
        <v>1</v>
      </c>
      <c r="I145" s="115">
        <v>0.71</v>
      </c>
      <c r="J145" s="63">
        <v>0</v>
      </c>
      <c r="K145" s="115">
        <v>0</v>
      </c>
      <c r="L145" s="63">
        <v>0</v>
      </c>
      <c r="M145" s="115">
        <v>0</v>
      </c>
      <c r="N145" s="63">
        <v>0</v>
      </c>
      <c r="O145" s="115">
        <v>0</v>
      </c>
      <c r="P145" s="63">
        <v>0</v>
      </c>
      <c r="Q145" s="115">
        <v>0</v>
      </c>
      <c r="R145" s="63">
        <f t="shared" si="4"/>
        <v>1</v>
      </c>
      <c r="S145" s="115">
        <f t="shared" si="4"/>
        <v>0.71</v>
      </c>
    </row>
    <row r="146" spans="1:19" x14ac:dyDescent="0.25">
      <c r="A146" s="402"/>
      <c r="B146" s="283"/>
      <c r="C146" s="405"/>
      <c r="D146" s="283"/>
      <c r="E146" s="405"/>
      <c r="F146" s="292"/>
      <c r="G146" s="114" t="s">
        <v>82</v>
      </c>
      <c r="H146" s="63">
        <v>0</v>
      </c>
      <c r="I146" s="115">
        <v>0</v>
      </c>
      <c r="J146" s="63">
        <v>1</v>
      </c>
      <c r="K146" s="115">
        <v>0.37</v>
      </c>
      <c r="L146" s="63">
        <v>0</v>
      </c>
      <c r="M146" s="115">
        <v>0</v>
      </c>
      <c r="N146" s="63">
        <v>6</v>
      </c>
      <c r="O146" s="115">
        <v>59.46</v>
      </c>
      <c r="P146" s="63">
        <v>0</v>
      </c>
      <c r="Q146" s="115">
        <v>0</v>
      </c>
      <c r="R146" s="63">
        <f t="shared" si="4"/>
        <v>7</v>
      </c>
      <c r="S146" s="115">
        <f t="shared" si="4"/>
        <v>59.83</v>
      </c>
    </row>
    <row r="147" spans="1:19" x14ac:dyDescent="0.25">
      <c r="A147" s="402"/>
      <c r="B147" s="283"/>
      <c r="C147" s="405"/>
      <c r="D147" s="283"/>
      <c r="E147" s="405"/>
      <c r="F147" s="292"/>
      <c r="G147" s="114" t="s">
        <v>81</v>
      </c>
      <c r="H147" s="63">
        <v>0</v>
      </c>
      <c r="I147" s="115">
        <v>0</v>
      </c>
      <c r="J147" s="63">
        <v>0</v>
      </c>
      <c r="K147" s="115">
        <v>0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0</v>
      </c>
      <c r="S147" s="115">
        <f t="shared" si="4"/>
        <v>0</v>
      </c>
    </row>
    <row r="148" spans="1:19" x14ac:dyDescent="0.25">
      <c r="A148" s="402"/>
      <c r="B148" s="283"/>
      <c r="C148" s="405"/>
      <c r="D148" s="283"/>
      <c r="E148" s="405"/>
      <c r="F148" s="292"/>
      <c r="G148" s="114" t="s">
        <v>80</v>
      </c>
      <c r="H148" s="63">
        <v>0</v>
      </c>
      <c r="I148" s="115">
        <v>0</v>
      </c>
      <c r="J148" s="63">
        <v>0</v>
      </c>
      <c r="K148" s="115">
        <v>0</v>
      </c>
      <c r="L148" s="63">
        <v>0</v>
      </c>
      <c r="M148" s="115">
        <v>0</v>
      </c>
      <c r="N148" s="63">
        <v>0</v>
      </c>
      <c r="O148" s="115">
        <v>0</v>
      </c>
      <c r="P148" s="63">
        <v>0</v>
      </c>
      <c r="Q148" s="115">
        <v>0</v>
      </c>
      <c r="R148" s="63">
        <f t="shared" si="4"/>
        <v>0</v>
      </c>
      <c r="S148" s="115">
        <f t="shared" si="4"/>
        <v>0</v>
      </c>
    </row>
    <row r="149" spans="1:19" ht="15.75" thickBot="1" x14ac:dyDescent="0.3">
      <c r="A149" s="402"/>
      <c r="B149" s="283"/>
      <c r="C149" s="405"/>
      <c r="D149" s="283"/>
      <c r="E149" s="405"/>
      <c r="F149" s="292"/>
      <c r="G149" s="114" t="s">
        <v>79</v>
      </c>
      <c r="H149" s="63">
        <v>0</v>
      </c>
      <c r="I149" s="115">
        <v>0</v>
      </c>
      <c r="J149" s="63">
        <v>0</v>
      </c>
      <c r="K149" s="115">
        <v>0</v>
      </c>
      <c r="L149" s="63">
        <v>0</v>
      </c>
      <c r="M149" s="115">
        <v>0</v>
      </c>
      <c r="N149" s="63">
        <v>0</v>
      </c>
      <c r="O149" s="115">
        <v>0</v>
      </c>
      <c r="P149" s="63">
        <v>0</v>
      </c>
      <c r="Q149" s="115">
        <v>0</v>
      </c>
      <c r="R149" s="63">
        <f t="shared" si="4"/>
        <v>0</v>
      </c>
      <c r="S149" s="115">
        <f t="shared" si="4"/>
        <v>0</v>
      </c>
    </row>
    <row r="150" spans="1:19" ht="15.75" thickTop="1" x14ac:dyDescent="0.25">
      <c r="A150" s="402"/>
      <c r="B150" s="283"/>
      <c r="C150" s="405"/>
      <c r="D150" s="283"/>
      <c r="E150" s="413"/>
      <c r="F150" s="292"/>
      <c r="G150" s="82" t="s">
        <v>78</v>
      </c>
      <c r="H150" s="116">
        <v>1</v>
      </c>
      <c r="I150" s="117">
        <v>0.71</v>
      </c>
      <c r="J150" s="116">
        <v>1</v>
      </c>
      <c r="K150" s="117">
        <v>0.37</v>
      </c>
      <c r="L150" s="116">
        <v>0</v>
      </c>
      <c r="M150" s="117">
        <v>0</v>
      </c>
      <c r="N150" s="116">
        <v>6</v>
      </c>
      <c r="O150" s="117">
        <v>59.46</v>
      </c>
      <c r="P150" s="116">
        <v>0</v>
      </c>
      <c r="Q150" s="117">
        <v>0</v>
      </c>
      <c r="R150" s="116">
        <f t="shared" si="4"/>
        <v>8</v>
      </c>
      <c r="S150" s="117">
        <f>SUM(S144:S149)</f>
        <v>60.54</v>
      </c>
    </row>
    <row r="151" spans="1:19" ht="15.75" thickBot="1" x14ac:dyDescent="0.3">
      <c r="A151" s="402"/>
      <c r="B151" s="283"/>
      <c r="C151" s="405"/>
      <c r="D151" s="283"/>
      <c r="E151" s="412" t="s">
        <v>77</v>
      </c>
      <c r="F151" s="292"/>
      <c r="G151" s="114" t="s">
        <v>76</v>
      </c>
      <c r="H151" s="63">
        <v>64</v>
      </c>
      <c r="I151" s="115">
        <v>66.290000000000006</v>
      </c>
      <c r="J151" s="63">
        <v>69</v>
      </c>
      <c r="K151" s="115">
        <v>227.65</v>
      </c>
      <c r="L151" s="63">
        <v>12</v>
      </c>
      <c r="M151" s="115">
        <v>29.84</v>
      </c>
      <c r="N151" s="63">
        <v>37</v>
      </c>
      <c r="O151" s="115">
        <v>367.57</v>
      </c>
      <c r="P151" s="63">
        <v>3</v>
      </c>
      <c r="Q151" s="115">
        <v>28.57</v>
      </c>
      <c r="R151" s="63">
        <f t="shared" si="4"/>
        <v>185</v>
      </c>
      <c r="S151" s="115">
        <f>+I151+K151+M151+O151+Q151</f>
        <v>719.92</v>
      </c>
    </row>
    <row r="152" spans="1:19" ht="15.75" thickTop="1" x14ac:dyDescent="0.25">
      <c r="A152" s="402"/>
      <c r="B152" s="283"/>
      <c r="C152" s="405"/>
      <c r="D152" s="283"/>
      <c r="E152" s="405"/>
      <c r="F152" s="292"/>
      <c r="G152" s="82" t="s">
        <v>508</v>
      </c>
      <c r="H152" s="116">
        <v>64</v>
      </c>
      <c r="I152" s="117">
        <v>66.290000000000006</v>
      </c>
      <c r="J152" s="116">
        <v>69</v>
      </c>
      <c r="K152" s="117">
        <v>227.65</v>
      </c>
      <c r="L152" s="116">
        <v>12</v>
      </c>
      <c r="M152" s="117">
        <v>29.84</v>
      </c>
      <c r="N152" s="116">
        <v>37</v>
      </c>
      <c r="O152" s="117">
        <v>367.57</v>
      </c>
      <c r="P152" s="116">
        <v>3</v>
      </c>
      <c r="Q152" s="117">
        <v>28.57</v>
      </c>
      <c r="R152" s="116">
        <f t="shared" si="4"/>
        <v>185</v>
      </c>
      <c r="S152" s="117">
        <f>SUM(S151)</f>
        <v>719.92</v>
      </c>
    </row>
    <row r="153" spans="1:19" x14ac:dyDescent="0.25">
      <c r="A153" s="402"/>
      <c r="B153" s="283"/>
      <c r="C153" s="405"/>
      <c r="D153" s="283"/>
      <c r="E153" s="412" t="s">
        <v>74</v>
      </c>
      <c r="F153" s="292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3"/>
      <c r="C154" s="405"/>
      <c r="D154" s="283"/>
      <c r="E154" s="405"/>
      <c r="F154" s="292"/>
      <c r="G154" s="114" t="s">
        <v>72</v>
      </c>
      <c r="H154" s="63">
        <v>0</v>
      </c>
      <c r="I154" s="115">
        <v>0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0</v>
      </c>
      <c r="S154" s="115">
        <f>+I154+K154+M154+O154+Q154</f>
        <v>0</v>
      </c>
    </row>
    <row r="155" spans="1:19" x14ac:dyDescent="0.25">
      <c r="A155" s="402"/>
      <c r="B155" s="283"/>
      <c r="C155" s="405"/>
      <c r="D155" s="283"/>
      <c r="E155" s="405"/>
      <c r="F155" s="292"/>
      <c r="G155" s="114" t="s">
        <v>71</v>
      </c>
      <c r="H155" s="63">
        <v>32</v>
      </c>
      <c r="I155" s="115">
        <v>46.58</v>
      </c>
      <c r="J155" s="63">
        <v>15</v>
      </c>
      <c r="K155" s="115">
        <v>17.920000000000002</v>
      </c>
      <c r="L155" s="63">
        <v>9</v>
      </c>
      <c r="M155" s="115">
        <v>30.96</v>
      </c>
      <c r="N155" s="63">
        <v>31</v>
      </c>
      <c r="O155" s="115">
        <v>66.12</v>
      </c>
      <c r="P155" s="63">
        <v>4</v>
      </c>
      <c r="Q155" s="115">
        <v>2.69</v>
      </c>
      <c r="R155" s="63">
        <f t="shared" ref="R155:S186" si="5">+H155+J155+L155+N155+P155</f>
        <v>91</v>
      </c>
      <c r="S155" s="115">
        <f>+I155+K155+M155+O155+Q155</f>
        <v>164.27</v>
      </c>
    </row>
    <row r="156" spans="1:19" ht="15.75" thickBot="1" x14ac:dyDescent="0.3">
      <c r="A156" s="402"/>
      <c r="B156" s="283"/>
      <c r="C156" s="405"/>
      <c r="D156" s="283"/>
      <c r="E156" s="405"/>
      <c r="F156" s="292"/>
      <c r="G156" s="114" t="s">
        <v>70</v>
      </c>
      <c r="H156" s="63">
        <v>0</v>
      </c>
      <c r="I156" s="115">
        <v>0</v>
      </c>
      <c r="J156" s="63">
        <v>0</v>
      </c>
      <c r="K156" s="115">
        <v>0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0</v>
      </c>
      <c r="S156" s="115">
        <f>+I156+K156+M156+O156+Q156</f>
        <v>0</v>
      </c>
    </row>
    <row r="157" spans="1:19" ht="16.5" thickTop="1" thickBot="1" x14ac:dyDescent="0.3">
      <c r="A157" s="402"/>
      <c r="B157" s="283"/>
      <c r="C157" s="405"/>
      <c r="D157" s="283"/>
      <c r="E157" s="407"/>
      <c r="F157" s="292"/>
      <c r="G157" s="82" t="s">
        <v>69</v>
      </c>
      <c r="H157" s="116">
        <v>32</v>
      </c>
      <c r="I157" s="117">
        <v>46.58</v>
      </c>
      <c r="J157" s="116">
        <v>15</v>
      </c>
      <c r="K157" s="117">
        <v>17.920000000000002</v>
      </c>
      <c r="L157" s="116">
        <v>9</v>
      </c>
      <c r="M157" s="117">
        <v>30.96</v>
      </c>
      <c r="N157" s="116">
        <v>31</v>
      </c>
      <c r="O157" s="117">
        <v>66.12</v>
      </c>
      <c r="P157" s="116">
        <v>4</v>
      </c>
      <c r="Q157" s="117">
        <v>2.69</v>
      </c>
      <c r="R157" s="116">
        <f t="shared" si="5"/>
        <v>91</v>
      </c>
      <c r="S157" s="117">
        <f>SUM(S153:S156)</f>
        <v>164.27</v>
      </c>
    </row>
    <row r="158" spans="1:19" ht="15" customHeight="1" thickTop="1" thickBot="1" x14ac:dyDescent="0.3">
      <c r="A158" s="402"/>
      <c r="B158" s="283"/>
      <c r="C158" s="406"/>
      <c r="D158" s="283"/>
      <c r="E158" s="408" t="s">
        <v>68</v>
      </c>
      <c r="F158" s="408"/>
      <c r="G158" s="408"/>
      <c r="H158" s="118">
        <v>256</v>
      </c>
      <c r="I158" s="117">
        <v>462.63</v>
      </c>
      <c r="J158" s="118">
        <v>350</v>
      </c>
      <c r="K158" s="117">
        <v>8277.2099999999991</v>
      </c>
      <c r="L158" s="118">
        <v>55</v>
      </c>
      <c r="M158" s="117">
        <v>1717.59</v>
      </c>
      <c r="N158" s="118">
        <v>496</v>
      </c>
      <c r="O158" s="117">
        <v>22756.89</v>
      </c>
      <c r="P158" s="118">
        <v>7</v>
      </c>
      <c r="Q158" s="117">
        <v>150.57</v>
      </c>
      <c r="R158" s="118">
        <f t="shared" si="5"/>
        <v>1164</v>
      </c>
      <c r="S158" s="117">
        <f>+S157+S152+S150+S143+S130+S99+S91+S89</f>
        <v>33364.89</v>
      </c>
    </row>
    <row r="159" spans="1:19" ht="15" customHeight="1" thickTop="1" thickBot="1" x14ac:dyDescent="0.3">
      <c r="A159" s="403"/>
      <c r="B159" s="283"/>
      <c r="C159" s="409" t="s">
        <v>67</v>
      </c>
      <c r="D159" s="409"/>
      <c r="E159" s="409"/>
      <c r="F159" s="409"/>
      <c r="G159" s="409"/>
      <c r="H159" s="119">
        <v>1073</v>
      </c>
      <c r="I159" s="120">
        <v>20516.86</v>
      </c>
      <c r="J159" s="119">
        <v>656</v>
      </c>
      <c r="K159" s="120">
        <v>37131.18</v>
      </c>
      <c r="L159" s="119">
        <v>72</v>
      </c>
      <c r="M159" s="120">
        <v>11945.48</v>
      </c>
      <c r="N159" s="119">
        <v>751</v>
      </c>
      <c r="O159" s="120">
        <v>126411.79</v>
      </c>
      <c r="P159" s="119">
        <v>18</v>
      </c>
      <c r="Q159" s="120">
        <v>552.1</v>
      </c>
      <c r="R159" s="119">
        <f t="shared" si="5"/>
        <v>2570</v>
      </c>
      <c r="S159" s="120">
        <f>+S158+S78</f>
        <v>196557.41000000003</v>
      </c>
    </row>
    <row r="160" spans="1:19" ht="15" customHeight="1" thickTop="1" x14ac:dyDescent="0.25">
      <c r="A160" s="401" t="s">
        <v>51</v>
      </c>
      <c r="B160" s="283"/>
      <c r="C160" s="404" t="s">
        <v>50</v>
      </c>
      <c r="D160" s="283"/>
      <c r="E160" s="404" t="s">
        <v>66</v>
      </c>
      <c r="F160" s="292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3"/>
      <c r="C161" s="405"/>
      <c r="D161" s="283"/>
      <c r="E161" s="405"/>
      <c r="F161" s="292"/>
      <c r="G161" s="114" t="s">
        <v>64</v>
      </c>
      <c r="H161" s="63">
        <v>0</v>
      </c>
      <c r="I161" s="115">
        <v>0</v>
      </c>
      <c r="J161" s="63">
        <v>0</v>
      </c>
      <c r="K161" s="115">
        <v>0</v>
      </c>
      <c r="L161" s="63">
        <v>0</v>
      </c>
      <c r="M161" s="115">
        <v>0</v>
      </c>
      <c r="N161" s="63">
        <v>0</v>
      </c>
      <c r="O161" s="115">
        <v>0</v>
      </c>
      <c r="P161" s="63">
        <v>0</v>
      </c>
      <c r="Q161" s="115">
        <v>0</v>
      </c>
      <c r="R161" s="63">
        <f t="shared" si="5"/>
        <v>0</v>
      </c>
      <c r="S161" s="115">
        <f t="shared" si="5"/>
        <v>0</v>
      </c>
    </row>
    <row r="162" spans="1:19" x14ac:dyDescent="0.25">
      <c r="A162" s="402"/>
      <c r="B162" s="283"/>
      <c r="C162" s="405"/>
      <c r="D162" s="283"/>
      <c r="E162" s="405"/>
      <c r="F162" s="292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0</v>
      </c>
      <c r="O162" s="115">
        <v>0</v>
      </c>
      <c r="P162" s="63">
        <v>0</v>
      </c>
      <c r="Q162" s="115">
        <v>0</v>
      </c>
      <c r="R162" s="63">
        <f t="shared" si="5"/>
        <v>0</v>
      </c>
      <c r="S162" s="115">
        <f t="shared" si="5"/>
        <v>0</v>
      </c>
    </row>
    <row r="163" spans="1:19" x14ac:dyDescent="0.25">
      <c r="A163" s="402"/>
      <c r="B163" s="283"/>
      <c r="C163" s="405"/>
      <c r="D163" s="283"/>
      <c r="E163" s="405"/>
      <c r="F163" s="292"/>
      <c r="G163" s="114" t="s">
        <v>62</v>
      </c>
      <c r="H163" s="63">
        <v>0</v>
      </c>
      <c r="I163" s="115">
        <v>0</v>
      </c>
      <c r="J163" s="63">
        <v>0</v>
      </c>
      <c r="K163" s="115">
        <v>0</v>
      </c>
      <c r="L163" s="63">
        <v>0</v>
      </c>
      <c r="M163" s="115">
        <v>0</v>
      </c>
      <c r="N163" s="63">
        <v>0</v>
      </c>
      <c r="O163" s="115">
        <v>0</v>
      </c>
      <c r="P163" s="63">
        <v>0</v>
      </c>
      <c r="Q163" s="115">
        <v>0</v>
      </c>
      <c r="R163" s="63">
        <f t="shared" si="5"/>
        <v>0</v>
      </c>
      <c r="S163" s="115">
        <f t="shared" si="5"/>
        <v>0</v>
      </c>
    </row>
    <row r="164" spans="1:19" x14ac:dyDescent="0.25">
      <c r="A164" s="402"/>
      <c r="B164" s="283"/>
      <c r="C164" s="405"/>
      <c r="D164" s="283"/>
      <c r="E164" s="405"/>
      <c r="F164" s="292"/>
      <c r="G164" s="114" t="s">
        <v>61</v>
      </c>
      <c r="H164" s="63">
        <v>0</v>
      </c>
      <c r="I164" s="115">
        <v>0</v>
      </c>
      <c r="J164" s="63">
        <v>0</v>
      </c>
      <c r="K164" s="115">
        <v>0</v>
      </c>
      <c r="L164" s="63">
        <v>0</v>
      </c>
      <c r="M164" s="115">
        <v>0</v>
      </c>
      <c r="N164" s="63">
        <v>0</v>
      </c>
      <c r="O164" s="115">
        <v>0</v>
      </c>
      <c r="P164" s="63">
        <v>0</v>
      </c>
      <c r="Q164" s="115">
        <v>0</v>
      </c>
      <c r="R164" s="63">
        <f t="shared" si="5"/>
        <v>0</v>
      </c>
      <c r="S164" s="115">
        <f t="shared" si="5"/>
        <v>0</v>
      </c>
    </row>
    <row r="165" spans="1:19" x14ac:dyDescent="0.25">
      <c r="A165" s="402"/>
      <c r="B165" s="283"/>
      <c r="C165" s="405"/>
      <c r="D165" s="283"/>
      <c r="E165" s="405"/>
      <c r="F165" s="292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3"/>
      <c r="C166" s="405"/>
      <c r="D166" s="283"/>
      <c r="E166" s="405"/>
      <c r="F166" s="292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3"/>
      <c r="C167" s="405"/>
      <c r="D167" s="283"/>
      <c r="E167" s="405"/>
      <c r="F167" s="292"/>
      <c r="G167" s="114" t="s">
        <v>58</v>
      </c>
      <c r="H167" s="63">
        <v>0</v>
      </c>
      <c r="I167" s="115">
        <v>0</v>
      </c>
      <c r="J167" s="63">
        <v>0</v>
      </c>
      <c r="K167" s="115">
        <v>0</v>
      </c>
      <c r="L167" s="63">
        <v>0</v>
      </c>
      <c r="M167" s="115">
        <v>0</v>
      </c>
      <c r="N167" s="63">
        <v>0</v>
      </c>
      <c r="O167" s="115">
        <v>0</v>
      </c>
      <c r="P167" s="63">
        <v>0</v>
      </c>
      <c r="Q167" s="115">
        <v>0</v>
      </c>
      <c r="R167" s="63">
        <f t="shared" si="5"/>
        <v>0</v>
      </c>
      <c r="S167" s="115">
        <f t="shared" si="5"/>
        <v>0</v>
      </c>
    </row>
    <row r="168" spans="1:19" x14ac:dyDescent="0.25">
      <c r="A168" s="402"/>
      <c r="B168" s="283"/>
      <c r="C168" s="405"/>
      <c r="D168" s="283"/>
      <c r="E168" s="405"/>
      <c r="F168" s="292"/>
      <c r="G168" s="114" t="s">
        <v>57</v>
      </c>
      <c r="H168" s="63">
        <v>0</v>
      </c>
      <c r="I168" s="115">
        <v>0</v>
      </c>
      <c r="J168" s="63">
        <v>0</v>
      </c>
      <c r="K168" s="115">
        <v>0</v>
      </c>
      <c r="L168" s="63">
        <v>0</v>
      </c>
      <c r="M168" s="115">
        <v>0</v>
      </c>
      <c r="N168" s="63">
        <v>0</v>
      </c>
      <c r="O168" s="115">
        <v>0</v>
      </c>
      <c r="P168" s="63">
        <v>0</v>
      </c>
      <c r="Q168" s="115">
        <v>0</v>
      </c>
      <c r="R168" s="63">
        <f t="shared" si="5"/>
        <v>0</v>
      </c>
      <c r="S168" s="115">
        <f t="shared" si="5"/>
        <v>0</v>
      </c>
    </row>
    <row r="169" spans="1:19" x14ac:dyDescent="0.25">
      <c r="A169" s="402"/>
      <c r="B169" s="283"/>
      <c r="C169" s="405"/>
      <c r="D169" s="283"/>
      <c r="E169" s="405"/>
      <c r="F169" s="292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0</v>
      </c>
      <c r="O169" s="115">
        <v>0</v>
      </c>
      <c r="P169" s="63">
        <v>0</v>
      </c>
      <c r="Q169" s="115">
        <v>0</v>
      </c>
      <c r="R169" s="63">
        <f t="shared" si="5"/>
        <v>0</v>
      </c>
      <c r="S169" s="115">
        <f t="shared" si="5"/>
        <v>0</v>
      </c>
    </row>
    <row r="170" spans="1:19" x14ac:dyDescent="0.25">
      <c r="A170" s="402"/>
      <c r="B170" s="283"/>
      <c r="C170" s="405"/>
      <c r="D170" s="283"/>
      <c r="E170" s="405"/>
      <c r="F170" s="292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3"/>
      <c r="C171" s="405"/>
      <c r="D171" s="283"/>
      <c r="E171" s="405"/>
      <c r="F171" s="292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3"/>
      <c r="C172" s="405"/>
      <c r="D172" s="283"/>
      <c r="E172" s="405"/>
      <c r="F172" s="292"/>
      <c r="G172" s="114" t="s">
        <v>54</v>
      </c>
      <c r="H172" s="63">
        <v>0</v>
      </c>
      <c r="I172" s="115">
        <v>0</v>
      </c>
      <c r="J172" s="63">
        <v>0</v>
      </c>
      <c r="K172" s="115">
        <v>0</v>
      </c>
      <c r="L172" s="63">
        <v>0</v>
      </c>
      <c r="M172" s="115">
        <v>0</v>
      </c>
      <c r="N172" s="63">
        <v>0</v>
      </c>
      <c r="O172" s="115">
        <v>0</v>
      </c>
      <c r="P172" s="63">
        <v>0</v>
      </c>
      <c r="Q172" s="115">
        <v>0</v>
      </c>
      <c r="R172" s="63">
        <f t="shared" si="5"/>
        <v>0</v>
      </c>
      <c r="S172" s="115">
        <f t="shared" si="5"/>
        <v>0</v>
      </c>
    </row>
    <row r="173" spans="1:19" ht="15.75" thickBot="1" x14ac:dyDescent="0.3">
      <c r="A173" s="402"/>
      <c r="B173" s="283"/>
      <c r="C173" s="405"/>
      <c r="D173" s="283"/>
      <c r="E173" s="405"/>
      <c r="F173" s="292"/>
      <c r="G173" s="114" t="s">
        <v>53</v>
      </c>
      <c r="H173" s="63">
        <v>0</v>
      </c>
      <c r="I173" s="115">
        <v>0</v>
      </c>
      <c r="J173" s="63">
        <v>0</v>
      </c>
      <c r="K173" s="115">
        <v>0</v>
      </c>
      <c r="L173" s="63">
        <v>0</v>
      </c>
      <c r="M173" s="115">
        <v>0</v>
      </c>
      <c r="N173" s="63">
        <v>0</v>
      </c>
      <c r="O173" s="115">
        <v>0</v>
      </c>
      <c r="P173" s="63">
        <v>0</v>
      </c>
      <c r="Q173" s="115">
        <v>0</v>
      </c>
      <c r="R173" s="63">
        <f t="shared" si="5"/>
        <v>0</v>
      </c>
      <c r="S173" s="115">
        <f t="shared" si="5"/>
        <v>0</v>
      </c>
    </row>
    <row r="174" spans="1:19" ht="15.75" thickTop="1" x14ac:dyDescent="0.25">
      <c r="A174" s="402"/>
      <c r="B174" s="283"/>
      <c r="C174" s="405"/>
      <c r="D174" s="283"/>
      <c r="E174" s="413"/>
      <c r="F174" s="292"/>
      <c r="G174" s="82" t="s">
        <v>52</v>
      </c>
      <c r="H174" s="116">
        <v>0</v>
      </c>
      <c r="I174" s="117">
        <v>0</v>
      </c>
      <c r="J174" s="116">
        <v>0</v>
      </c>
      <c r="K174" s="117">
        <v>0</v>
      </c>
      <c r="L174" s="116">
        <v>0</v>
      </c>
      <c r="M174" s="117">
        <v>0</v>
      </c>
      <c r="N174" s="116">
        <v>0</v>
      </c>
      <c r="O174" s="117">
        <v>0</v>
      </c>
      <c r="P174" s="116">
        <v>0</v>
      </c>
      <c r="Q174" s="117">
        <v>0</v>
      </c>
      <c r="R174" s="116">
        <f t="shared" si="5"/>
        <v>0</v>
      </c>
      <c r="S174" s="117">
        <f>SUM(S160:S173)</f>
        <v>0</v>
      </c>
    </row>
    <row r="175" spans="1:19" ht="15" customHeight="1" x14ac:dyDescent="0.25">
      <c r="A175" s="402"/>
      <c r="B175" s="283"/>
      <c r="C175" s="405"/>
      <c r="D175" s="283"/>
      <c r="E175" s="412" t="s">
        <v>49</v>
      </c>
      <c r="F175" s="292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3"/>
      <c r="C176" s="405"/>
      <c r="D176" s="283"/>
      <c r="E176" s="405"/>
      <c r="F176" s="292"/>
      <c r="G176" s="114" t="s">
        <v>47</v>
      </c>
      <c r="H176" s="63">
        <v>0</v>
      </c>
      <c r="I176" s="115">
        <v>0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0</v>
      </c>
      <c r="S176" s="115">
        <f>+I176+K176+M176+O176+Q176</f>
        <v>0</v>
      </c>
    </row>
    <row r="177" spans="1:19" ht="15.75" thickBot="1" x14ac:dyDescent="0.3">
      <c r="A177" s="402"/>
      <c r="B177" s="283"/>
      <c r="C177" s="405"/>
      <c r="D177" s="283"/>
      <c r="E177" s="405"/>
      <c r="F177" s="292"/>
      <c r="G177" s="114" t="s">
        <v>46</v>
      </c>
      <c r="H177" s="63">
        <v>0</v>
      </c>
      <c r="I177" s="115">
        <v>0</v>
      </c>
      <c r="J177" s="63">
        <v>0</v>
      </c>
      <c r="K177" s="115">
        <v>0</v>
      </c>
      <c r="L177" s="63">
        <v>0</v>
      </c>
      <c r="M177" s="115">
        <v>0</v>
      </c>
      <c r="N177" s="63">
        <v>0</v>
      </c>
      <c r="O177" s="115">
        <v>0</v>
      </c>
      <c r="P177" s="63">
        <v>0</v>
      </c>
      <c r="Q177" s="115">
        <v>0</v>
      </c>
      <c r="R177" s="63">
        <f t="shared" si="5"/>
        <v>0</v>
      </c>
      <c r="S177" s="115">
        <f>+I177+K177+M177+O177+Q177</f>
        <v>0</v>
      </c>
    </row>
    <row r="178" spans="1:19" ht="16.5" thickTop="1" thickBot="1" x14ac:dyDescent="0.3">
      <c r="A178" s="402"/>
      <c r="B178" s="283"/>
      <c r="C178" s="405"/>
      <c r="D178" s="283"/>
      <c r="E178" s="407"/>
      <c r="F178" s="292"/>
      <c r="G178" s="82" t="s">
        <v>45</v>
      </c>
      <c r="H178" s="118">
        <v>0</v>
      </c>
      <c r="I178" s="117">
        <v>0</v>
      </c>
      <c r="J178" s="118">
        <v>0</v>
      </c>
      <c r="K178" s="117">
        <v>0</v>
      </c>
      <c r="L178" s="118">
        <v>0</v>
      </c>
      <c r="M178" s="117">
        <v>0</v>
      </c>
      <c r="N178" s="118">
        <v>0</v>
      </c>
      <c r="O178" s="117">
        <v>0</v>
      </c>
      <c r="P178" s="118">
        <v>0</v>
      </c>
      <c r="Q178" s="117">
        <v>0</v>
      </c>
      <c r="R178" s="118">
        <f t="shared" si="5"/>
        <v>0</v>
      </c>
      <c r="S178" s="117">
        <f>SUM(S175:S177)</f>
        <v>0</v>
      </c>
    </row>
    <row r="179" spans="1:19" ht="15" customHeight="1" thickTop="1" thickBot="1" x14ac:dyDescent="0.3">
      <c r="A179" s="402"/>
      <c r="B179" s="283"/>
      <c r="C179" s="406"/>
      <c r="D179" s="283"/>
      <c r="E179" s="408" t="s">
        <v>44</v>
      </c>
      <c r="F179" s="408"/>
      <c r="G179" s="408"/>
      <c r="H179" s="118">
        <v>0</v>
      </c>
      <c r="I179" s="117">
        <v>0</v>
      </c>
      <c r="J179" s="118">
        <v>0</v>
      </c>
      <c r="K179" s="117">
        <v>0</v>
      </c>
      <c r="L179" s="118">
        <v>0</v>
      </c>
      <c r="M179" s="117">
        <v>0</v>
      </c>
      <c r="N179" s="118">
        <v>0</v>
      </c>
      <c r="O179" s="117">
        <v>0</v>
      </c>
      <c r="P179" s="118">
        <v>0</v>
      </c>
      <c r="Q179" s="117">
        <v>0</v>
      </c>
      <c r="R179" s="118">
        <f t="shared" si="5"/>
        <v>0</v>
      </c>
      <c r="S179" s="117">
        <f>+S178+S174</f>
        <v>0</v>
      </c>
    </row>
    <row r="180" spans="1:19" ht="15" customHeight="1" thickTop="1" thickBot="1" x14ac:dyDescent="0.3">
      <c r="A180" s="403"/>
      <c r="B180" s="283"/>
      <c r="C180" s="409" t="s">
        <v>43</v>
      </c>
      <c r="D180" s="409"/>
      <c r="E180" s="409"/>
      <c r="F180" s="409"/>
      <c r="G180" s="409"/>
      <c r="H180" s="119">
        <v>0</v>
      </c>
      <c r="I180" s="120">
        <v>0</v>
      </c>
      <c r="J180" s="119">
        <v>0</v>
      </c>
      <c r="K180" s="120">
        <v>0</v>
      </c>
      <c r="L180" s="119">
        <v>0</v>
      </c>
      <c r="M180" s="120">
        <v>0</v>
      </c>
      <c r="N180" s="119">
        <v>0</v>
      </c>
      <c r="O180" s="120">
        <v>0</v>
      </c>
      <c r="P180" s="119">
        <v>0</v>
      </c>
      <c r="Q180" s="120">
        <v>0</v>
      </c>
      <c r="R180" s="119">
        <f t="shared" si="5"/>
        <v>0</v>
      </c>
      <c r="S180" s="120">
        <f>+S179</f>
        <v>0</v>
      </c>
    </row>
    <row r="181" spans="1:19" ht="15" customHeight="1" thickTop="1" x14ac:dyDescent="0.25">
      <c r="A181" s="401" t="s">
        <v>42</v>
      </c>
      <c r="B181" s="283"/>
      <c r="C181" s="404" t="s">
        <v>42</v>
      </c>
      <c r="D181" s="283"/>
      <c r="E181" s="404" t="s">
        <v>42</v>
      </c>
      <c r="F181" s="292"/>
      <c r="G181" s="114" t="s">
        <v>41</v>
      </c>
      <c r="H181" s="63">
        <v>121</v>
      </c>
      <c r="I181" s="115">
        <v>20.58</v>
      </c>
      <c r="J181" s="63">
        <v>108</v>
      </c>
      <c r="K181" s="115">
        <v>19.899999999999999</v>
      </c>
      <c r="L181" s="63">
        <v>15</v>
      </c>
      <c r="M181" s="115">
        <v>1.81</v>
      </c>
      <c r="N181" s="63">
        <v>42</v>
      </c>
      <c r="O181" s="115">
        <v>17.36</v>
      </c>
      <c r="P181" s="63">
        <v>2</v>
      </c>
      <c r="Q181" s="115">
        <v>0.23</v>
      </c>
      <c r="R181" s="63">
        <f t="shared" si="5"/>
        <v>288</v>
      </c>
      <c r="S181" s="115">
        <f t="shared" si="5"/>
        <v>59.879999999999995</v>
      </c>
    </row>
    <row r="182" spans="1:19" x14ac:dyDescent="0.25">
      <c r="A182" s="402"/>
      <c r="B182" s="283"/>
      <c r="C182" s="405"/>
      <c r="D182" s="283"/>
      <c r="E182" s="405"/>
      <c r="F182" s="292"/>
      <c r="G182" s="114" t="s">
        <v>40</v>
      </c>
      <c r="H182" s="63">
        <v>0</v>
      </c>
      <c r="I182" s="115">
        <v>0</v>
      </c>
      <c r="J182" s="63">
        <v>0</v>
      </c>
      <c r="K182" s="115">
        <v>0</v>
      </c>
      <c r="L182" s="63">
        <v>0</v>
      </c>
      <c r="M182" s="115">
        <v>0</v>
      </c>
      <c r="N182" s="63">
        <v>1</v>
      </c>
      <c r="O182" s="115">
        <v>0.68</v>
      </c>
      <c r="P182" s="63">
        <v>0</v>
      </c>
      <c r="Q182" s="115">
        <v>0</v>
      </c>
      <c r="R182" s="63">
        <f t="shared" si="5"/>
        <v>1</v>
      </c>
      <c r="S182" s="115">
        <f t="shared" si="5"/>
        <v>0.68</v>
      </c>
    </row>
    <row r="183" spans="1:19" x14ac:dyDescent="0.25">
      <c r="A183" s="402"/>
      <c r="B183" s="283"/>
      <c r="C183" s="405"/>
      <c r="D183" s="283"/>
      <c r="E183" s="405"/>
      <c r="F183" s="292"/>
      <c r="G183" s="114" t="s">
        <v>39</v>
      </c>
      <c r="H183" s="63">
        <v>0</v>
      </c>
      <c r="I183" s="115">
        <v>0</v>
      </c>
      <c r="J183" s="63">
        <v>0</v>
      </c>
      <c r="K183" s="115">
        <v>0</v>
      </c>
      <c r="L183" s="63">
        <v>0</v>
      </c>
      <c r="M183" s="115">
        <v>0</v>
      </c>
      <c r="N183" s="63">
        <v>0</v>
      </c>
      <c r="O183" s="115">
        <v>0</v>
      </c>
      <c r="P183" s="63">
        <v>0</v>
      </c>
      <c r="Q183" s="115">
        <v>0</v>
      </c>
      <c r="R183" s="63">
        <f t="shared" si="5"/>
        <v>0</v>
      </c>
      <c r="S183" s="115">
        <f t="shared" si="5"/>
        <v>0</v>
      </c>
    </row>
    <row r="184" spans="1:19" x14ac:dyDescent="0.25">
      <c r="A184" s="402"/>
      <c r="B184" s="283"/>
      <c r="C184" s="405"/>
      <c r="D184" s="283"/>
      <c r="E184" s="405"/>
      <c r="F184" s="292"/>
      <c r="G184" s="114" t="s">
        <v>38</v>
      </c>
      <c r="H184" s="63">
        <v>0</v>
      </c>
      <c r="I184" s="115">
        <v>0</v>
      </c>
      <c r="J184" s="63">
        <v>0</v>
      </c>
      <c r="K184" s="115">
        <v>0</v>
      </c>
      <c r="L184" s="63">
        <v>0</v>
      </c>
      <c r="M184" s="115">
        <v>0</v>
      </c>
      <c r="N184" s="63">
        <v>0</v>
      </c>
      <c r="O184" s="115">
        <v>0</v>
      </c>
      <c r="P184" s="63">
        <v>0</v>
      </c>
      <c r="Q184" s="115">
        <v>0</v>
      </c>
      <c r="R184" s="63">
        <f t="shared" si="5"/>
        <v>0</v>
      </c>
      <c r="S184" s="115">
        <f t="shared" si="5"/>
        <v>0</v>
      </c>
    </row>
    <row r="185" spans="1:19" x14ac:dyDescent="0.25">
      <c r="A185" s="402"/>
      <c r="B185" s="283"/>
      <c r="C185" s="405"/>
      <c r="D185" s="283"/>
      <c r="E185" s="405"/>
      <c r="F185" s="292"/>
      <c r="G185" s="114" t="s">
        <v>37</v>
      </c>
      <c r="H185" s="63">
        <v>1</v>
      </c>
      <c r="I185" s="115">
        <v>0.19</v>
      </c>
      <c r="J185" s="63">
        <v>5</v>
      </c>
      <c r="K185" s="115">
        <v>1.1499999999999999</v>
      </c>
      <c r="L185" s="63">
        <v>1</v>
      </c>
      <c r="M185" s="115">
        <v>0.51</v>
      </c>
      <c r="N185" s="63">
        <v>20</v>
      </c>
      <c r="O185" s="115">
        <v>11.92</v>
      </c>
      <c r="P185" s="63">
        <v>0</v>
      </c>
      <c r="Q185" s="115">
        <v>0</v>
      </c>
      <c r="R185" s="63">
        <f t="shared" si="5"/>
        <v>27</v>
      </c>
      <c r="S185" s="115">
        <f t="shared" si="5"/>
        <v>13.77</v>
      </c>
    </row>
    <row r="186" spans="1:19" ht="15.75" thickBot="1" x14ac:dyDescent="0.3">
      <c r="A186" s="402"/>
      <c r="B186" s="283"/>
      <c r="C186" s="405"/>
      <c r="D186" s="283"/>
      <c r="E186" s="405"/>
      <c r="F186" s="292"/>
      <c r="G186" s="114" t="s">
        <v>36</v>
      </c>
      <c r="H186" s="63">
        <v>0</v>
      </c>
      <c r="I186" s="115">
        <v>0</v>
      </c>
      <c r="J186" s="63">
        <v>3</v>
      </c>
      <c r="K186" s="115">
        <v>0.41</v>
      </c>
      <c r="L186" s="63">
        <v>0</v>
      </c>
      <c r="M186" s="115">
        <v>0</v>
      </c>
      <c r="N186" s="63">
        <v>28</v>
      </c>
      <c r="O186" s="115">
        <v>11.82</v>
      </c>
      <c r="P186" s="63">
        <v>0</v>
      </c>
      <c r="Q186" s="115">
        <v>0</v>
      </c>
      <c r="R186" s="63">
        <f t="shared" si="5"/>
        <v>31</v>
      </c>
      <c r="S186" s="115">
        <f t="shared" si="5"/>
        <v>12.23</v>
      </c>
    </row>
    <row r="187" spans="1:19" ht="16.5" thickTop="1" thickBot="1" x14ac:dyDescent="0.3">
      <c r="A187" s="402"/>
      <c r="B187" s="283"/>
      <c r="C187" s="405"/>
      <c r="D187" s="283"/>
      <c r="E187" s="407"/>
      <c r="F187" s="292"/>
      <c r="G187" s="82" t="s">
        <v>35</v>
      </c>
      <c r="H187" s="118">
        <v>122</v>
      </c>
      <c r="I187" s="117">
        <v>20.77</v>
      </c>
      <c r="J187" s="118">
        <v>114</v>
      </c>
      <c r="K187" s="117">
        <v>21.46</v>
      </c>
      <c r="L187" s="118">
        <v>16</v>
      </c>
      <c r="M187" s="117">
        <v>2.3199999999999998</v>
      </c>
      <c r="N187" s="118">
        <v>87</v>
      </c>
      <c r="O187" s="117">
        <v>41.78</v>
      </c>
      <c r="P187" s="118">
        <v>2</v>
      </c>
      <c r="Q187" s="117">
        <v>0.23</v>
      </c>
      <c r="R187" s="118">
        <f t="shared" ref="R187:R194" si="6">+H187+J187+L187+N187+P187</f>
        <v>341</v>
      </c>
      <c r="S187" s="117">
        <f>SUM(S181:S186)</f>
        <v>86.56</v>
      </c>
    </row>
    <row r="188" spans="1:19" ht="15" customHeight="1" thickTop="1" thickBot="1" x14ac:dyDescent="0.3">
      <c r="A188" s="402"/>
      <c r="B188" s="283"/>
      <c r="C188" s="406"/>
      <c r="D188" s="283"/>
      <c r="E188" s="408" t="s">
        <v>35</v>
      </c>
      <c r="F188" s="408"/>
      <c r="G188" s="408"/>
      <c r="H188" s="118">
        <v>122</v>
      </c>
      <c r="I188" s="117">
        <v>20.77</v>
      </c>
      <c r="J188" s="118">
        <v>114</v>
      </c>
      <c r="K188" s="117">
        <v>21.46</v>
      </c>
      <c r="L188" s="118">
        <v>16</v>
      </c>
      <c r="M188" s="117">
        <v>2.3199999999999998</v>
      </c>
      <c r="N188" s="118">
        <v>87</v>
      </c>
      <c r="O188" s="117">
        <v>41.78</v>
      </c>
      <c r="P188" s="118">
        <v>2</v>
      </c>
      <c r="Q188" s="117">
        <v>0.23</v>
      </c>
      <c r="R188" s="118">
        <f t="shared" si="6"/>
        <v>341</v>
      </c>
      <c r="S188" s="117">
        <f>+S187</f>
        <v>86.56</v>
      </c>
    </row>
    <row r="189" spans="1:19" ht="15" customHeight="1" thickTop="1" thickBot="1" x14ac:dyDescent="0.3">
      <c r="A189" s="403"/>
      <c r="B189" s="283"/>
      <c r="C189" s="409" t="s">
        <v>35</v>
      </c>
      <c r="D189" s="409"/>
      <c r="E189" s="409"/>
      <c r="F189" s="409"/>
      <c r="G189" s="409"/>
      <c r="H189" s="119">
        <v>122</v>
      </c>
      <c r="I189" s="120">
        <v>20.77</v>
      </c>
      <c r="J189" s="119">
        <v>114</v>
      </c>
      <c r="K189" s="120">
        <v>21.46</v>
      </c>
      <c r="L189" s="119">
        <v>16</v>
      </c>
      <c r="M189" s="120">
        <v>2.3199999999999998</v>
      </c>
      <c r="N189" s="119">
        <v>87</v>
      </c>
      <c r="O189" s="120">
        <v>41.78</v>
      </c>
      <c r="P189" s="119">
        <v>2</v>
      </c>
      <c r="Q189" s="120">
        <v>0.23</v>
      </c>
      <c r="R189" s="119">
        <f t="shared" si="6"/>
        <v>341</v>
      </c>
      <c r="S189" s="120">
        <f>+S188</f>
        <v>86.56</v>
      </c>
    </row>
    <row r="190" spans="1:19" ht="15" customHeight="1" thickTop="1" x14ac:dyDescent="0.25">
      <c r="A190" s="401" t="s">
        <v>34</v>
      </c>
      <c r="B190" s="283"/>
      <c r="C190" s="404" t="s">
        <v>34</v>
      </c>
      <c r="D190" s="283"/>
      <c r="E190" s="404" t="s">
        <v>34</v>
      </c>
      <c r="F190" s="292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3"/>
      <c r="C191" s="405"/>
      <c r="D191" s="283"/>
      <c r="E191" s="405"/>
      <c r="F191" s="292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3"/>
      <c r="C192" s="405"/>
      <c r="D192" s="283"/>
      <c r="E192" s="407"/>
      <c r="F192" s="292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3"/>
      <c r="C193" s="406"/>
      <c r="D193" s="283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3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20537.63</v>
      </c>
      <c r="J195" s="117"/>
      <c r="K195" s="121">
        <f>+K194+K189+K180+K159</f>
        <v>37152.639999999999</v>
      </c>
      <c r="L195" s="117"/>
      <c r="M195" s="121">
        <f>+M194+M189+M180+M159</f>
        <v>11947.8</v>
      </c>
      <c r="N195" s="117"/>
      <c r="O195" s="121">
        <f>+O194+O189+O180+O159</f>
        <v>126453.56999999999</v>
      </c>
      <c r="P195" s="117"/>
      <c r="Q195" s="121">
        <f>+Q194+Q189+Q180+Q159</f>
        <v>552.33000000000004</v>
      </c>
      <c r="R195" s="117"/>
      <c r="S195" s="121">
        <f>+S194+S189+S180+S159</f>
        <v>196643.97000000003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0" customWidth="1"/>
    <col min="2" max="2" width="0.5" style="321" customWidth="1"/>
    <col min="3" max="3" width="18.125" style="325" customWidth="1"/>
    <col min="4" max="4" width="0.5" style="322" customWidth="1"/>
    <col min="5" max="5" width="26.875" style="325" customWidth="1"/>
    <col min="6" max="6" width="0.5" style="323" customWidth="1"/>
    <col min="7" max="7" width="55" style="326" bestFit="1" customWidth="1"/>
    <col min="8" max="8" width="15.625" style="327" customWidth="1"/>
    <col min="9" max="9" width="15.625" style="328" customWidth="1"/>
    <col min="10" max="17" width="15.625" style="320" customWidth="1"/>
    <col min="18" max="18" width="15.125" style="320" bestFit="1" customWidth="1"/>
    <col min="19" max="19" width="12.625" style="320" bestFit="1" customWidth="1"/>
    <col min="20" max="16384" width="9" style="320"/>
  </cols>
  <sheetData>
    <row r="1" spans="1:19" x14ac:dyDescent="0.25">
      <c r="A1" s="382" t="s">
        <v>630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4"/>
      <c r="C2" s="112"/>
      <c r="D2" s="284"/>
      <c r="E2" s="112"/>
      <c r="F2" s="290"/>
      <c r="G2" s="112"/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1:19" x14ac:dyDescent="0.25">
      <c r="A3" s="420" t="s">
        <v>223</v>
      </c>
      <c r="B3" s="285"/>
      <c r="C3" s="418" t="s">
        <v>222</v>
      </c>
      <c r="D3" s="287"/>
      <c r="E3" s="418" t="s">
        <v>221</v>
      </c>
      <c r="F3" s="291"/>
      <c r="G3" s="420" t="s">
        <v>220</v>
      </c>
      <c r="H3" s="414" t="s">
        <v>534</v>
      </c>
      <c r="I3" s="415"/>
      <c r="J3" s="414" t="s">
        <v>535</v>
      </c>
      <c r="K3" s="415"/>
      <c r="L3" s="414" t="s">
        <v>536</v>
      </c>
      <c r="M3" s="415"/>
      <c r="N3" s="414" t="s">
        <v>537</v>
      </c>
      <c r="O3" s="415"/>
      <c r="P3" s="414" t="s">
        <v>538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87</v>
      </c>
      <c r="I5" s="115">
        <v>46.15</v>
      </c>
      <c r="J5" s="63">
        <v>7</v>
      </c>
      <c r="K5" s="115">
        <v>1.03</v>
      </c>
      <c r="L5" s="63">
        <v>7</v>
      </c>
      <c r="M5" s="115">
        <v>28.62</v>
      </c>
      <c r="N5" s="63">
        <v>46</v>
      </c>
      <c r="O5" s="115">
        <v>386.19</v>
      </c>
      <c r="P5" s="63">
        <v>264</v>
      </c>
      <c r="Q5" s="115">
        <v>4113.68</v>
      </c>
      <c r="R5" s="63">
        <f t="shared" ref="R5:S20" si="0">+H5+J5+L5+N5+P5</f>
        <v>411</v>
      </c>
      <c r="S5" s="115">
        <f t="shared" si="0"/>
        <v>4575.67</v>
      </c>
    </row>
    <row r="6" spans="1:19" x14ac:dyDescent="0.25">
      <c r="A6" s="402"/>
      <c r="B6" s="289"/>
      <c r="C6" s="405"/>
      <c r="D6" s="289"/>
      <c r="E6" s="405"/>
      <c r="G6" s="114" t="s">
        <v>215</v>
      </c>
      <c r="H6" s="63">
        <v>18</v>
      </c>
      <c r="I6" s="115">
        <v>23.75</v>
      </c>
      <c r="J6" s="63">
        <v>0</v>
      </c>
      <c r="K6" s="115">
        <v>0</v>
      </c>
      <c r="L6" s="63">
        <v>9</v>
      </c>
      <c r="M6" s="115">
        <v>42.87</v>
      </c>
      <c r="N6" s="63">
        <v>2</v>
      </c>
      <c r="O6" s="115">
        <v>1.24</v>
      </c>
      <c r="P6" s="63">
        <v>57</v>
      </c>
      <c r="Q6" s="115">
        <v>130.18</v>
      </c>
      <c r="R6" s="63">
        <f t="shared" si="0"/>
        <v>86</v>
      </c>
      <c r="S6" s="115">
        <f t="shared" si="0"/>
        <v>198.04000000000002</v>
      </c>
    </row>
    <row r="7" spans="1:19" x14ac:dyDescent="0.25">
      <c r="A7" s="402"/>
      <c r="B7" s="289"/>
      <c r="C7" s="405"/>
      <c r="D7" s="289"/>
      <c r="E7" s="405"/>
      <c r="G7" s="114" t="s">
        <v>214</v>
      </c>
      <c r="H7" s="63">
        <v>0</v>
      </c>
      <c r="I7" s="115">
        <v>0</v>
      </c>
      <c r="J7" s="63">
        <v>0</v>
      </c>
      <c r="K7" s="115">
        <v>0</v>
      </c>
      <c r="L7" s="63">
        <v>0</v>
      </c>
      <c r="M7" s="115">
        <v>0</v>
      </c>
      <c r="N7" s="63">
        <v>1</v>
      </c>
      <c r="O7" s="115">
        <v>0.14000000000000001</v>
      </c>
      <c r="P7" s="63">
        <v>1</v>
      </c>
      <c r="Q7" s="115">
        <v>1.48</v>
      </c>
      <c r="R7" s="63">
        <f t="shared" si="0"/>
        <v>2</v>
      </c>
      <c r="S7" s="115">
        <f t="shared" si="0"/>
        <v>1.62</v>
      </c>
    </row>
    <row r="8" spans="1:19" x14ac:dyDescent="0.25">
      <c r="A8" s="402"/>
      <c r="B8" s="289"/>
      <c r="C8" s="405"/>
      <c r="D8" s="289"/>
      <c r="E8" s="405"/>
      <c r="G8" s="114" t="s">
        <v>213</v>
      </c>
      <c r="H8" s="63">
        <v>5</v>
      </c>
      <c r="I8" s="115">
        <v>5.53</v>
      </c>
      <c r="J8" s="63">
        <v>0</v>
      </c>
      <c r="K8" s="115">
        <v>0</v>
      </c>
      <c r="L8" s="63">
        <v>1</v>
      </c>
      <c r="M8" s="115">
        <v>7.16</v>
      </c>
      <c r="N8" s="63">
        <v>2</v>
      </c>
      <c r="O8" s="115">
        <v>48.7</v>
      </c>
      <c r="P8" s="63">
        <v>124</v>
      </c>
      <c r="Q8" s="115">
        <v>563.64</v>
      </c>
      <c r="R8" s="63">
        <f t="shared" si="0"/>
        <v>132</v>
      </c>
      <c r="S8" s="115">
        <f t="shared" si="0"/>
        <v>625.03</v>
      </c>
    </row>
    <row r="9" spans="1:19" ht="15.75" thickBot="1" x14ac:dyDescent="0.3">
      <c r="A9" s="402"/>
      <c r="B9" s="289"/>
      <c r="C9" s="405"/>
      <c r="D9" s="289"/>
      <c r="E9" s="405"/>
      <c r="G9" s="114" t="s">
        <v>212</v>
      </c>
      <c r="H9" s="63">
        <v>1</v>
      </c>
      <c r="I9" s="115">
        <v>0.74</v>
      </c>
      <c r="J9" s="63">
        <v>1</v>
      </c>
      <c r="K9" s="115">
        <v>0.43</v>
      </c>
      <c r="L9" s="63">
        <v>0</v>
      </c>
      <c r="M9" s="115">
        <v>0</v>
      </c>
      <c r="N9" s="63">
        <v>6</v>
      </c>
      <c r="O9" s="115">
        <v>115.65</v>
      </c>
      <c r="P9" s="63">
        <v>27</v>
      </c>
      <c r="Q9" s="115">
        <v>68.31</v>
      </c>
      <c r="R9" s="63">
        <f t="shared" si="0"/>
        <v>35</v>
      </c>
      <c r="S9" s="115">
        <f t="shared" si="0"/>
        <v>185.13</v>
      </c>
    </row>
    <row r="10" spans="1:19" ht="15.75" thickTop="1" x14ac:dyDescent="0.25">
      <c r="A10" s="402"/>
      <c r="B10" s="289"/>
      <c r="C10" s="405"/>
      <c r="D10" s="289"/>
      <c r="E10" s="413"/>
      <c r="F10" s="292"/>
      <c r="G10" s="82" t="s">
        <v>211</v>
      </c>
      <c r="H10" s="116">
        <v>101</v>
      </c>
      <c r="I10" s="117">
        <v>76.17</v>
      </c>
      <c r="J10" s="116">
        <v>8</v>
      </c>
      <c r="K10" s="117">
        <v>1.46</v>
      </c>
      <c r="L10" s="116">
        <v>16</v>
      </c>
      <c r="M10" s="117">
        <v>78.650000000000006</v>
      </c>
      <c r="N10" s="116">
        <v>50</v>
      </c>
      <c r="O10" s="117">
        <v>551.91999999999996</v>
      </c>
      <c r="P10" s="116">
        <v>274</v>
      </c>
      <c r="Q10" s="117">
        <v>4877.29</v>
      </c>
      <c r="R10" s="116">
        <f t="shared" si="0"/>
        <v>449</v>
      </c>
      <c r="S10" s="117">
        <f>SUM(S5:S9)</f>
        <v>5585.49</v>
      </c>
    </row>
    <row r="11" spans="1:19" ht="15" customHeight="1" x14ac:dyDescent="0.25">
      <c r="A11" s="402"/>
      <c r="B11" s="289"/>
      <c r="C11" s="405"/>
      <c r="D11" s="283"/>
      <c r="E11" s="412" t="s">
        <v>210</v>
      </c>
      <c r="F11" s="292"/>
      <c r="G11" s="114" t="s">
        <v>209</v>
      </c>
      <c r="H11" s="63">
        <v>0</v>
      </c>
      <c r="I11" s="115">
        <v>0</v>
      </c>
      <c r="J11" s="63">
        <v>0</v>
      </c>
      <c r="K11" s="115">
        <v>0</v>
      </c>
      <c r="L11" s="63">
        <v>0</v>
      </c>
      <c r="M11" s="115">
        <v>0</v>
      </c>
      <c r="N11" s="63">
        <v>3</v>
      </c>
      <c r="O11" s="115">
        <v>49.36</v>
      </c>
      <c r="P11" s="63">
        <v>43</v>
      </c>
      <c r="Q11" s="115">
        <v>177.85</v>
      </c>
      <c r="R11" s="63">
        <f t="shared" si="0"/>
        <v>46</v>
      </c>
      <c r="S11" s="115">
        <f t="shared" si="0"/>
        <v>227.20999999999998</v>
      </c>
    </row>
    <row r="12" spans="1:19" x14ac:dyDescent="0.25">
      <c r="A12" s="402"/>
      <c r="B12" s="289"/>
      <c r="C12" s="405"/>
      <c r="D12" s="283"/>
      <c r="E12" s="405"/>
      <c r="F12" s="292"/>
      <c r="G12" s="114" t="s">
        <v>208</v>
      </c>
      <c r="H12" s="63">
        <v>1187</v>
      </c>
      <c r="I12" s="115">
        <v>4173.55</v>
      </c>
      <c r="J12" s="63">
        <v>65</v>
      </c>
      <c r="K12" s="115">
        <v>239.06</v>
      </c>
      <c r="L12" s="63">
        <v>3</v>
      </c>
      <c r="M12" s="115">
        <v>43.05</v>
      </c>
      <c r="N12" s="63">
        <v>67</v>
      </c>
      <c r="O12" s="115">
        <v>3045.49</v>
      </c>
      <c r="P12" s="63">
        <v>4</v>
      </c>
      <c r="Q12" s="115">
        <v>3.35</v>
      </c>
      <c r="R12" s="63">
        <f t="shared" si="0"/>
        <v>1326</v>
      </c>
      <c r="S12" s="115">
        <f t="shared" si="0"/>
        <v>7504.5000000000009</v>
      </c>
    </row>
    <row r="13" spans="1:19" x14ac:dyDescent="0.25">
      <c r="A13" s="402"/>
      <c r="B13" s="289"/>
      <c r="C13" s="405"/>
      <c r="D13" s="283"/>
      <c r="E13" s="405"/>
      <c r="F13" s="292"/>
      <c r="G13" s="114" t="s">
        <v>207</v>
      </c>
      <c r="H13" s="63">
        <v>19</v>
      </c>
      <c r="I13" s="115">
        <v>35.96</v>
      </c>
      <c r="J13" s="63">
        <v>3</v>
      </c>
      <c r="K13" s="115">
        <v>3.83</v>
      </c>
      <c r="L13" s="63">
        <v>0</v>
      </c>
      <c r="M13" s="115">
        <v>0</v>
      </c>
      <c r="N13" s="63">
        <v>0</v>
      </c>
      <c r="O13" s="115">
        <v>0</v>
      </c>
      <c r="P13" s="63">
        <v>0</v>
      </c>
      <c r="Q13" s="115">
        <v>0</v>
      </c>
      <c r="R13" s="63">
        <f t="shared" si="0"/>
        <v>22</v>
      </c>
      <c r="S13" s="115">
        <f t="shared" si="0"/>
        <v>39.79</v>
      </c>
    </row>
    <row r="14" spans="1:19" x14ac:dyDescent="0.25">
      <c r="A14" s="402"/>
      <c r="B14" s="289"/>
      <c r="C14" s="405"/>
      <c r="D14" s="283"/>
      <c r="E14" s="405"/>
      <c r="F14" s="292"/>
      <c r="G14" s="114" t="s">
        <v>206</v>
      </c>
      <c r="H14" s="63">
        <v>754</v>
      </c>
      <c r="I14" s="115">
        <v>3597.51</v>
      </c>
      <c r="J14" s="63">
        <v>48</v>
      </c>
      <c r="K14" s="115">
        <v>118.1</v>
      </c>
      <c r="L14" s="63">
        <v>0</v>
      </c>
      <c r="M14" s="115">
        <v>0</v>
      </c>
      <c r="N14" s="63">
        <v>8</v>
      </c>
      <c r="O14" s="115">
        <v>43.41</v>
      </c>
      <c r="P14" s="63">
        <v>0</v>
      </c>
      <c r="Q14" s="115">
        <v>0</v>
      </c>
      <c r="R14" s="63">
        <f t="shared" si="0"/>
        <v>810</v>
      </c>
      <c r="S14" s="115">
        <f t="shared" si="0"/>
        <v>3759.02</v>
      </c>
    </row>
    <row r="15" spans="1:19" x14ac:dyDescent="0.25">
      <c r="A15" s="402"/>
      <c r="B15" s="289"/>
      <c r="C15" s="405"/>
      <c r="D15" s="283"/>
      <c r="E15" s="405"/>
      <c r="F15" s="292"/>
      <c r="G15" s="114" t="s">
        <v>205</v>
      </c>
      <c r="H15" s="63">
        <v>97</v>
      </c>
      <c r="I15" s="115">
        <v>120.47</v>
      </c>
      <c r="J15" s="63">
        <v>14</v>
      </c>
      <c r="K15" s="115">
        <v>34.42</v>
      </c>
      <c r="L15" s="63">
        <v>9</v>
      </c>
      <c r="M15" s="115">
        <v>75.83</v>
      </c>
      <c r="N15" s="63">
        <v>27</v>
      </c>
      <c r="O15" s="115">
        <v>282.64999999999998</v>
      </c>
      <c r="P15" s="63">
        <v>0</v>
      </c>
      <c r="Q15" s="115">
        <v>0</v>
      </c>
      <c r="R15" s="63">
        <f t="shared" si="0"/>
        <v>147</v>
      </c>
      <c r="S15" s="115">
        <f t="shared" si="0"/>
        <v>513.36999999999989</v>
      </c>
    </row>
    <row r="16" spans="1:19" x14ac:dyDescent="0.25">
      <c r="A16" s="402"/>
      <c r="B16" s="289"/>
      <c r="C16" s="405"/>
      <c r="D16" s="283"/>
      <c r="E16" s="405"/>
      <c r="F16" s="292"/>
      <c r="G16" s="114" t="s">
        <v>204</v>
      </c>
      <c r="H16" s="63">
        <v>0</v>
      </c>
      <c r="I16" s="115">
        <v>0</v>
      </c>
      <c r="J16" s="63">
        <v>0</v>
      </c>
      <c r="K16" s="115">
        <v>0</v>
      </c>
      <c r="L16" s="63">
        <v>0</v>
      </c>
      <c r="M16" s="115">
        <v>0</v>
      </c>
      <c r="N16" s="63">
        <v>0</v>
      </c>
      <c r="O16" s="115">
        <v>0</v>
      </c>
      <c r="P16" s="63">
        <v>0</v>
      </c>
      <c r="Q16" s="115">
        <v>0</v>
      </c>
      <c r="R16" s="63">
        <f t="shared" si="0"/>
        <v>0</v>
      </c>
      <c r="S16" s="115">
        <f t="shared" si="0"/>
        <v>0</v>
      </c>
    </row>
    <row r="17" spans="1:19" x14ac:dyDescent="0.25">
      <c r="A17" s="402"/>
      <c r="B17" s="289"/>
      <c r="C17" s="405"/>
      <c r="D17" s="283"/>
      <c r="E17" s="405"/>
      <c r="F17" s="292"/>
      <c r="G17" s="114" t="s">
        <v>203</v>
      </c>
      <c r="H17" s="63">
        <v>1</v>
      </c>
      <c r="I17" s="115">
        <v>0.66</v>
      </c>
      <c r="J17" s="63">
        <v>1</v>
      </c>
      <c r="K17" s="115">
        <v>0.88</v>
      </c>
      <c r="L17" s="63">
        <v>0</v>
      </c>
      <c r="M17" s="115">
        <v>0</v>
      </c>
      <c r="N17" s="63">
        <v>5</v>
      </c>
      <c r="O17" s="115">
        <v>33.08</v>
      </c>
      <c r="P17" s="63">
        <v>1</v>
      </c>
      <c r="Q17" s="115">
        <v>1.71</v>
      </c>
      <c r="R17" s="63">
        <f t="shared" si="0"/>
        <v>8</v>
      </c>
      <c r="S17" s="115">
        <f t="shared" si="0"/>
        <v>36.33</v>
      </c>
    </row>
    <row r="18" spans="1:19" ht="15.75" thickBot="1" x14ac:dyDescent="0.3">
      <c r="A18" s="402"/>
      <c r="B18" s="289"/>
      <c r="C18" s="405"/>
      <c r="D18" s="283"/>
      <c r="E18" s="405"/>
      <c r="F18" s="292"/>
      <c r="G18" s="114" t="s">
        <v>202</v>
      </c>
      <c r="H18" s="63">
        <v>3</v>
      </c>
      <c r="I18" s="115">
        <v>0.56000000000000005</v>
      </c>
      <c r="J18" s="63">
        <v>2</v>
      </c>
      <c r="K18" s="115">
        <v>0.93</v>
      </c>
      <c r="L18" s="63">
        <v>0</v>
      </c>
      <c r="M18" s="115">
        <v>0</v>
      </c>
      <c r="N18" s="63">
        <v>2</v>
      </c>
      <c r="O18" s="115">
        <v>2.2599999999999998</v>
      </c>
      <c r="P18" s="63">
        <v>5</v>
      </c>
      <c r="Q18" s="115">
        <v>0.75</v>
      </c>
      <c r="R18" s="63">
        <f t="shared" si="0"/>
        <v>12</v>
      </c>
      <c r="S18" s="115">
        <f t="shared" si="0"/>
        <v>4.5</v>
      </c>
    </row>
    <row r="19" spans="1:19" ht="15.75" thickTop="1" x14ac:dyDescent="0.25">
      <c r="A19" s="402"/>
      <c r="B19" s="289"/>
      <c r="C19" s="405"/>
      <c r="D19" s="283"/>
      <c r="E19" s="413"/>
      <c r="F19" s="292"/>
      <c r="G19" s="82" t="s">
        <v>201</v>
      </c>
      <c r="H19" s="116">
        <v>1825</v>
      </c>
      <c r="I19" s="117">
        <v>7928.71</v>
      </c>
      <c r="J19" s="116">
        <v>124</v>
      </c>
      <c r="K19" s="117">
        <v>397.22</v>
      </c>
      <c r="L19" s="116">
        <v>11</v>
      </c>
      <c r="M19" s="117">
        <v>118.88</v>
      </c>
      <c r="N19" s="116">
        <v>104</v>
      </c>
      <c r="O19" s="117">
        <v>3456.25</v>
      </c>
      <c r="P19" s="116">
        <v>48</v>
      </c>
      <c r="Q19" s="117">
        <v>183.66</v>
      </c>
      <c r="R19" s="116">
        <f t="shared" si="0"/>
        <v>2112</v>
      </c>
      <c r="S19" s="117">
        <f>SUM(S11:S18)</f>
        <v>12084.72</v>
      </c>
    </row>
    <row r="20" spans="1:19" ht="15" customHeight="1" x14ac:dyDescent="0.25">
      <c r="A20" s="402"/>
      <c r="B20" s="289"/>
      <c r="C20" s="405"/>
      <c r="D20" s="283"/>
      <c r="E20" s="412" t="s">
        <v>200</v>
      </c>
      <c r="F20" s="292"/>
      <c r="G20" s="114" t="s">
        <v>199</v>
      </c>
      <c r="H20" s="63">
        <v>72</v>
      </c>
      <c r="I20" s="115">
        <v>66.510000000000005</v>
      </c>
      <c r="J20" s="63">
        <v>26</v>
      </c>
      <c r="K20" s="115">
        <v>34.46</v>
      </c>
      <c r="L20" s="63">
        <v>53</v>
      </c>
      <c r="M20" s="115">
        <v>178.38</v>
      </c>
      <c r="N20" s="63">
        <v>26</v>
      </c>
      <c r="O20" s="115">
        <v>316.31</v>
      </c>
      <c r="P20" s="63">
        <v>4</v>
      </c>
      <c r="Q20" s="115">
        <v>5.62</v>
      </c>
      <c r="R20" s="63">
        <f t="shared" si="0"/>
        <v>181</v>
      </c>
      <c r="S20" s="115">
        <f t="shared" si="0"/>
        <v>601.28000000000009</v>
      </c>
    </row>
    <row r="21" spans="1:19" x14ac:dyDescent="0.25">
      <c r="A21" s="402"/>
      <c r="B21" s="289"/>
      <c r="C21" s="405"/>
      <c r="D21" s="283"/>
      <c r="E21" s="405"/>
      <c r="F21" s="292"/>
      <c r="G21" s="114" t="s">
        <v>198</v>
      </c>
      <c r="H21" s="63">
        <v>456</v>
      </c>
      <c r="I21" s="115">
        <v>862.75</v>
      </c>
      <c r="J21" s="63">
        <v>169</v>
      </c>
      <c r="K21" s="115">
        <v>1064.3900000000001</v>
      </c>
      <c r="L21" s="63">
        <v>1</v>
      </c>
      <c r="M21" s="115">
        <v>0.09</v>
      </c>
      <c r="N21" s="63">
        <v>8</v>
      </c>
      <c r="O21" s="115">
        <v>23.45</v>
      </c>
      <c r="P21" s="63">
        <v>0</v>
      </c>
      <c r="Q21" s="115">
        <v>0</v>
      </c>
      <c r="R21" s="63">
        <f t="shared" ref="R21:S54" si="1">+H21+J21+L21+N21+P21</f>
        <v>634</v>
      </c>
      <c r="S21" s="115">
        <f t="shared" si="1"/>
        <v>1950.68</v>
      </c>
    </row>
    <row r="22" spans="1:19" x14ac:dyDescent="0.25">
      <c r="A22" s="402"/>
      <c r="B22" s="289"/>
      <c r="C22" s="405"/>
      <c r="D22" s="283"/>
      <c r="E22" s="405"/>
      <c r="F22" s="292"/>
      <c r="G22" s="114" t="s">
        <v>197</v>
      </c>
      <c r="H22" s="63">
        <v>3</v>
      </c>
      <c r="I22" s="115">
        <v>4.9400000000000004</v>
      </c>
      <c r="J22" s="63">
        <v>13</v>
      </c>
      <c r="K22" s="115">
        <v>25.39</v>
      </c>
      <c r="L22" s="63">
        <v>16</v>
      </c>
      <c r="M22" s="115">
        <v>39.159999999999997</v>
      </c>
      <c r="N22" s="63">
        <v>5</v>
      </c>
      <c r="O22" s="115">
        <v>19.510000000000002</v>
      </c>
      <c r="P22" s="63">
        <v>2</v>
      </c>
      <c r="Q22" s="115">
        <v>2.74</v>
      </c>
      <c r="R22" s="63">
        <f t="shared" si="1"/>
        <v>39</v>
      </c>
      <c r="S22" s="115">
        <f t="shared" si="1"/>
        <v>91.74</v>
      </c>
    </row>
    <row r="23" spans="1:19" x14ac:dyDescent="0.25">
      <c r="A23" s="402"/>
      <c r="B23" s="289"/>
      <c r="C23" s="405"/>
      <c r="D23" s="283"/>
      <c r="E23" s="405"/>
      <c r="F23" s="292"/>
      <c r="G23" s="114" t="s">
        <v>196</v>
      </c>
      <c r="H23" s="63">
        <v>69</v>
      </c>
      <c r="I23" s="115">
        <v>80.23</v>
      </c>
      <c r="J23" s="63">
        <v>6</v>
      </c>
      <c r="K23" s="115">
        <v>5.51</v>
      </c>
      <c r="L23" s="63">
        <v>6</v>
      </c>
      <c r="M23" s="115">
        <v>8.3000000000000007</v>
      </c>
      <c r="N23" s="63">
        <v>4</v>
      </c>
      <c r="O23" s="115">
        <v>17.88</v>
      </c>
      <c r="P23" s="63">
        <v>8</v>
      </c>
      <c r="Q23" s="115">
        <v>5.83</v>
      </c>
      <c r="R23" s="63">
        <f t="shared" si="1"/>
        <v>93</v>
      </c>
      <c r="S23" s="115">
        <f t="shared" si="1"/>
        <v>117.75</v>
      </c>
    </row>
    <row r="24" spans="1:19" x14ac:dyDescent="0.25">
      <c r="A24" s="402"/>
      <c r="B24" s="289"/>
      <c r="C24" s="405"/>
      <c r="D24" s="283"/>
      <c r="E24" s="405"/>
      <c r="F24" s="292"/>
      <c r="G24" s="114" t="s">
        <v>195</v>
      </c>
      <c r="H24" s="63">
        <v>1</v>
      </c>
      <c r="I24" s="115">
        <v>0.28000000000000003</v>
      </c>
      <c r="J24" s="63">
        <v>1</v>
      </c>
      <c r="K24" s="115">
        <v>0.48</v>
      </c>
      <c r="L24" s="63">
        <v>7</v>
      </c>
      <c r="M24" s="115">
        <v>17.399999999999999</v>
      </c>
      <c r="N24" s="63">
        <v>0</v>
      </c>
      <c r="O24" s="115">
        <v>0</v>
      </c>
      <c r="P24" s="63">
        <v>0</v>
      </c>
      <c r="Q24" s="115">
        <v>0</v>
      </c>
      <c r="R24" s="63">
        <f t="shared" si="1"/>
        <v>9</v>
      </c>
      <c r="S24" s="115">
        <f t="shared" si="1"/>
        <v>18.16</v>
      </c>
    </row>
    <row r="25" spans="1:19" x14ac:dyDescent="0.25">
      <c r="A25" s="402"/>
      <c r="B25" s="289"/>
      <c r="C25" s="405"/>
      <c r="D25" s="283"/>
      <c r="E25" s="405"/>
      <c r="F25" s="292"/>
      <c r="G25" s="114" t="s">
        <v>194</v>
      </c>
      <c r="H25" s="63">
        <v>556</v>
      </c>
      <c r="I25" s="115">
        <v>3112.11</v>
      </c>
      <c r="J25" s="63">
        <v>182</v>
      </c>
      <c r="K25" s="115">
        <v>944.61</v>
      </c>
      <c r="L25" s="63">
        <v>294</v>
      </c>
      <c r="M25" s="115">
        <v>1666.19</v>
      </c>
      <c r="N25" s="63">
        <v>10</v>
      </c>
      <c r="O25" s="115">
        <v>114.02</v>
      </c>
      <c r="P25" s="63">
        <v>0</v>
      </c>
      <c r="Q25" s="115">
        <v>0</v>
      </c>
      <c r="R25" s="63">
        <f t="shared" si="1"/>
        <v>1042</v>
      </c>
      <c r="S25" s="115">
        <f t="shared" si="1"/>
        <v>5836.93</v>
      </c>
    </row>
    <row r="26" spans="1:19" x14ac:dyDescent="0.25">
      <c r="A26" s="402"/>
      <c r="B26" s="289"/>
      <c r="C26" s="405"/>
      <c r="D26" s="283"/>
      <c r="E26" s="405"/>
      <c r="F26" s="292"/>
      <c r="G26" s="114" t="s">
        <v>193</v>
      </c>
      <c r="H26" s="63">
        <v>28</v>
      </c>
      <c r="I26" s="115">
        <v>19.73</v>
      </c>
      <c r="J26" s="63">
        <v>38</v>
      </c>
      <c r="K26" s="115">
        <v>55.16</v>
      </c>
      <c r="L26" s="63">
        <v>10</v>
      </c>
      <c r="M26" s="115">
        <v>28.38</v>
      </c>
      <c r="N26" s="63">
        <v>2</v>
      </c>
      <c r="O26" s="115">
        <v>2.54</v>
      </c>
      <c r="P26" s="63">
        <v>0</v>
      </c>
      <c r="Q26" s="115">
        <v>0</v>
      </c>
      <c r="R26" s="63">
        <f t="shared" si="1"/>
        <v>78</v>
      </c>
      <c r="S26" s="115">
        <f t="shared" si="1"/>
        <v>105.81</v>
      </c>
    </row>
    <row r="27" spans="1:19" x14ac:dyDescent="0.25">
      <c r="A27" s="402"/>
      <c r="B27" s="289"/>
      <c r="C27" s="405"/>
      <c r="D27" s="283"/>
      <c r="E27" s="405"/>
      <c r="F27" s="292"/>
      <c r="G27" s="114" t="s">
        <v>192</v>
      </c>
      <c r="H27" s="63">
        <v>1</v>
      </c>
      <c r="I27" s="115">
        <v>0.17</v>
      </c>
      <c r="J27" s="63">
        <v>0</v>
      </c>
      <c r="K27" s="115">
        <v>0</v>
      </c>
      <c r="L27" s="63">
        <v>1</v>
      </c>
      <c r="M27" s="115">
        <v>0.13</v>
      </c>
      <c r="N27" s="63">
        <v>0</v>
      </c>
      <c r="O27" s="115">
        <v>0</v>
      </c>
      <c r="P27" s="63">
        <v>1</v>
      </c>
      <c r="Q27" s="115">
        <v>0.24</v>
      </c>
      <c r="R27" s="63">
        <f t="shared" si="1"/>
        <v>3</v>
      </c>
      <c r="S27" s="115">
        <f t="shared" si="1"/>
        <v>0.54</v>
      </c>
    </row>
    <row r="28" spans="1:19" x14ac:dyDescent="0.25">
      <c r="A28" s="402"/>
      <c r="B28" s="289"/>
      <c r="C28" s="405"/>
      <c r="D28" s="283"/>
      <c r="E28" s="405"/>
      <c r="F28" s="292"/>
      <c r="G28" s="114" t="s">
        <v>191</v>
      </c>
      <c r="H28" s="63">
        <v>129</v>
      </c>
      <c r="I28" s="115">
        <v>123.09</v>
      </c>
      <c r="J28" s="63">
        <v>93</v>
      </c>
      <c r="K28" s="115">
        <v>234.94</v>
      </c>
      <c r="L28" s="63">
        <v>512</v>
      </c>
      <c r="M28" s="115">
        <v>4124.33</v>
      </c>
      <c r="N28" s="63">
        <v>12</v>
      </c>
      <c r="O28" s="115">
        <v>231.2</v>
      </c>
      <c r="P28" s="63">
        <v>0</v>
      </c>
      <c r="Q28" s="115">
        <v>0</v>
      </c>
      <c r="R28" s="63">
        <f t="shared" si="1"/>
        <v>746</v>
      </c>
      <c r="S28" s="115">
        <f t="shared" si="1"/>
        <v>4713.5599999999995</v>
      </c>
    </row>
    <row r="29" spans="1:19" x14ac:dyDescent="0.25">
      <c r="A29" s="402"/>
      <c r="B29" s="289"/>
      <c r="C29" s="405"/>
      <c r="D29" s="283"/>
      <c r="E29" s="405"/>
      <c r="F29" s="292"/>
      <c r="G29" s="114" t="s">
        <v>190</v>
      </c>
      <c r="H29" s="63">
        <v>34</v>
      </c>
      <c r="I29" s="115">
        <v>154.91999999999999</v>
      </c>
      <c r="J29" s="63">
        <v>111</v>
      </c>
      <c r="K29" s="115">
        <v>976.91</v>
      </c>
      <c r="L29" s="63">
        <v>30</v>
      </c>
      <c r="M29" s="115">
        <v>45.61</v>
      </c>
      <c r="N29" s="63">
        <v>8</v>
      </c>
      <c r="O29" s="115">
        <v>175.22</v>
      </c>
      <c r="P29" s="63">
        <v>6</v>
      </c>
      <c r="Q29" s="115">
        <v>14.42</v>
      </c>
      <c r="R29" s="63">
        <f t="shared" si="1"/>
        <v>189</v>
      </c>
      <c r="S29" s="115">
        <f t="shared" si="1"/>
        <v>1367.08</v>
      </c>
    </row>
    <row r="30" spans="1:19" x14ac:dyDescent="0.25">
      <c r="A30" s="402"/>
      <c r="B30" s="289"/>
      <c r="C30" s="405"/>
      <c r="D30" s="283"/>
      <c r="E30" s="405"/>
      <c r="F30" s="292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89"/>
      <c r="C31" s="405"/>
      <c r="D31" s="283"/>
      <c r="E31" s="405"/>
      <c r="F31" s="292"/>
      <c r="G31" s="114" t="s">
        <v>189</v>
      </c>
      <c r="H31" s="63">
        <v>12</v>
      </c>
      <c r="I31" s="115">
        <v>3.12</v>
      </c>
      <c r="J31" s="63">
        <v>7</v>
      </c>
      <c r="K31" s="115">
        <v>0.56999999999999995</v>
      </c>
      <c r="L31" s="63">
        <v>2</v>
      </c>
      <c r="M31" s="115">
        <v>6.26</v>
      </c>
      <c r="N31" s="63">
        <v>11</v>
      </c>
      <c r="O31" s="115">
        <v>8.26</v>
      </c>
      <c r="P31" s="63">
        <v>2</v>
      </c>
      <c r="Q31" s="115">
        <v>2.97</v>
      </c>
      <c r="R31" s="63">
        <f t="shared" si="1"/>
        <v>34</v>
      </c>
      <c r="S31" s="115">
        <f t="shared" si="1"/>
        <v>21.18</v>
      </c>
    </row>
    <row r="32" spans="1:19" ht="15.75" thickTop="1" x14ac:dyDescent="0.25">
      <c r="A32" s="402"/>
      <c r="B32" s="289"/>
      <c r="C32" s="405"/>
      <c r="D32" s="283"/>
      <c r="E32" s="413"/>
      <c r="F32" s="292"/>
      <c r="G32" s="82" t="s">
        <v>188</v>
      </c>
      <c r="H32" s="116">
        <v>941</v>
      </c>
      <c r="I32" s="117">
        <v>4427.8500000000004</v>
      </c>
      <c r="J32" s="116">
        <v>387</v>
      </c>
      <c r="K32" s="117">
        <v>3342.42</v>
      </c>
      <c r="L32" s="116">
        <v>557</v>
      </c>
      <c r="M32" s="117">
        <v>6114.23</v>
      </c>
      <c r="N32" s="116">
        <v>60</v>
      </c>
      <c r="O32" s="117">
        <v>908.39</v>
      </c>
      <c r="P32" s="116">
        <v>19</v>
      </c>
      <c r="Q32" s="117">
        <v>31.82</v>
      </c>
      <c r="R32" s="116">
        <f t="shared" si="1"/>
        <v>1964</v>
      </c>
      <c r="S32" s="117">
        <f>SUM(S20:S31)</f>
        <v>14824.710000000001</v>
      </c>
    </row>
    <row r="33" spans="1:19" ht="15" customHeight="1" x14ac:dyDescent="0.25">
      <c r="A33" s="402" t="s">
        <v>96</v>
      </c>
      <c r="B33" s="289"/>
      <c r="C33" s="405" t="s">
        <v>174</v>
      </c>
      <c r="D33" s="283"/>
      <c r="E33" s="412" t="s">
        <v>187</v>
      </c>
      <c r="F33" s="292"/>
      <c r="G33" s="114" t="s">
        <v>186</v>
      </c>
      <c r="H33" s="63">
        <v>1</v>
      </c>
      <c r="I33" s="115">
        <v>0.57999999999999996</v>
      </c>
      <c r="J33" s="63">
        <v>0</v>
      </c>
      <c r="K33" s="115">
        <v>0</v>
      </c>
      <c r="L33" s="63">
        <v>0</v>
      </c>
      <c r="M33" s="115">
        <v>0</v>
      </c>
      <c r="N33" s="63">
        <v>1</v>
      </c>
      <c r="O33" s="115">
        <v>2.27</v>
      </c>
      <c r="P33" s="63">
        <v>53</v>
      </c>
      <c r="Q33" s="115">
        <v>239.9</v>
      </c>
      <c r="R33" s="63">
        <f t="shared" si="1"/>
        <v>55</v>
      </c>
      <c r="S33" s="115">
        <f t="shared" si="1"/>
        <v>242.75</v>
      </c>
    </row>
    <row r="34" spans="1:19" ht="15" customHeight="1" x14ac:dyDescent="0.25">
      <c r="A34" s="402"/>
      <c r="B34" s="289"/>
      <c r="C34" s="405"/>
      <c r="D34" s="283"/>
      <c r="E34" s="405"/>
      <c r="F34" s="292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89"/>
      <c r="C35" s="405"/>
      <c r="D35" s="283"/>
      <c r="E35" s="405"/>
      <c r="F35" s="292"/>
      <c r="G35" s="114" t="s">
        <v>185</v>
      </c>
      <c r="H35" s="63">
        <v>0</v>
      </c>
      <c r="I35" s="115">
        <v>0</v>
      </c>
      <c r="J35" s="63">
        <v>0</v>
      </c>
      <c r="K35" s="115">
        <v>0</v>
      </c>
      <c r="L35" s="63">
        <v>0</v>
      </c>
      <c r="M35" s="115">
        <v>0</v>
      </c>
      <c r="N35" s="63">
        <v>0</v>
      </c>
      <c r="O35" s="115">
        <v>0</v>
      </c>
      <c r="P35" s="63">
        <v>1</v>
      </c>
      <c r="Q35" s="115">
        <v>0.13</v>
      </c>
      <c r="R35" s="63">
        <f t="shared" si="1"/>
        <v>1</v>
      </c>
      <c r="S35" s="115">
        <f t="shared" si="1"/>
        <v>0.13</v>
      </c>
    </row>
    <row r="36" spans="1:19" x14ac:dyDescent="0.25">
      <c r="A36" s="402"/>
      <c r="B36" s="289"/>
      <c r="C36" s="405"/>
      <c r="D36" s="283"/>
      <c r="E36" s="405"/>
      <c r="F36" s="292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0</v>
      </c>
      <c r="O36" s="115">
        <v>0</v>
      </c>
      <c r="P36" s="63">
        <v>1</v>
      </c>
      <c r="Q36" s="115">
        <v>1.6</v>
      </c>
      <c r="R36" s="63">
        <f t="shared" si="1"/>
        <v>1</v>
      </c>
      <c r="S36" s="115">
        <f t="shared" si="1"/>
        <v>1.6</v>
      </c>
    </row>
    <row r="37" spans="1:19" x14ac:dyDescent="0.25">
      <c r="A37" s="402"/>
      <c r="B37" s="289"/>
      <c r="C37" s="405"/>
      <c r="D37" s="283"/>
      <c r="E37" s="405"/>
      <c r="F37" s="292"/>
      <c r="G37" s="114" t="s">
        <v>183</v>
      </c>
      <c r="H37" s="63">
        <v>9</v>
      </c>
      <c r="I37" s="115">
        <v>3.85</v>
      </c>
      <c r="J37" s="63">
        <v>2</v>
      </c>
      <c r="K37" s="115">
        <v>5.14</v>
      </c>
      <c r="L37" s="63">
        <v>3</v>
      </c>
      <c r="M37" s="115">
        <v>0.46</v>
      </c>
      <c r="N37" s="63">
        <v>2</v>
      </c>
      <c r="O37" s="115">
        <v>6.3</v>
      </c>
      <c r="P37" s="63">
        <v>7</v>
      </c>
      <c r="Q37" s="115">
        <v>25.39</v>
      </c>
      <c r="R37" s="63">
        <f t="shared" si="1"/>
        <v>23</v>
      </c>
      <c r="S37" s="115">
        <f t="shared" si="1"/>
        <v>41.14</v>
      </c>
    </row>
    <row r="38" spans="1:19" x14ac:dyDescent="0.25">
      <c r="A38" s="402"/>
      <c r="B38" s="289"/>
      <c r="C38" s="405"/>
      <c r="D38" s="283"/>
      <c r="E38" s="405"/>
      <c r="F38" s="292"/>
      <c r="G38" s="114" t="s">
        <v>182</v>
      </c>
      <c r="H38" s="63">
        <v>0</v>
      </c>
      <c r="I38" s="115">
        <v>0</v>
      </c>
      <c r="J38" s="63">
        <v>1</v>
      </c>
      <c r="K38" s="115">
        <v>0.11</v>
      </c>
      <c r="L38" s="63">
        <v>1</v>
      </c>
      <c r="M38" s="115">
        <v>0.95</v>
      </c>
      <c r="N38" s="63">
        <v>13</v>
      </c>
      <c r="O38" s="115">
        <v>59.16</v>
      </c>
      <c r="P38" s="63">
        <v>1</v>
      </c>
      <c r="Q38" s="115">
        <v>2.94</v>
      </c>
      <c r="R38" s="63">
        <f t="shared" si="1"/>
        <v>16</v>
      </c>
      <c r="S38" s="115">
        <f t="shared" si="1"/>
        <v>63.16</v>
      </c>
    </row>
    <row r="39" spans="1:19" x14ac:dyDescent="0.25">
      <c r="A39" s="402"/>
      <c r="B39" s="289"/>
      <c r="C39" s="405"/>
      <c r="D39" s="283"/>
      <c r="E39" s="405"/>
      <c r="F39" s="292"/>
      <c r="G39" s="114" t="s">
        <v>520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89"/>
      <c r="C40" s="405"/>
      <c r="D40" s="283"/>
      <c r="E40" s="405"/>
      <c r="F40" s="292"/>
      <c r="G40" s="114" t="s">
        <v>181</v>
      </c>
      <c r="H40" s="63">
        <v>187</v>
      </c>
      <c r="I40" s="115">
        <v>1090.2</v>
      </c>
      <c r="J40" s="63">
        <v>124</v>
      </c>
      <c r="K40" s="115">
        <v>369.66</v>
      </c>
      <c r="L40" s="63">
        <v>1</v>
      </c>
      <c r="M40" s="115">
        <v>3</v>
      </c>
      <c r="N40" s="63">
        <v>0</v>
      </c>
      <c r="O40" s="115">
        <v>0</v>
      </c>
      <c r="P40" s="63">
        <v>0</v>
      </c>
      <c r="Q40" s="115">
        <v>0</v>
      </c>
      <c r="R40" s="63">
        <f t="shared" si="1"/>
        <v>312</v>
      </c>
      <c r="S40" s="115">
        <f t="shared" si="1"/>
        <v>1462.8600000000001</v>
      </c>
    </row>
    <row r="41" spans="1:19" x14ac:dyDescent="0.25">
      <c r="A41" s="402"/>
      <c r="B41" s="289"/>
      <c r="C41" s="405"/>
      <c r="D41" s="283"/>
      <c r="E41" s="405"/>
      <c r="F41" s="292"/>
      <c r="G41" s="114" t="s">
        <v>521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0</v>
      </c>
      <c r="Q41" s="115">
        <v>0</v>
      </c>
      <c r="R41" s="63">
        <f t="shared" si="1"/>
        <v>0</v>
      </c>
      <c r="S41" s="115">
        <f t="shared" si="1"/>
        <v>0</v>
      </c>
    </row>
    <row r="42" spans="1:19" x14ac:dyDescent="0.25">
      <c r="A42" s="402"/>
      <c r="B42" s="289"/>
      <c r="C42" s="405"/>
      <c r="D42" s="283"/>
      <c r="E42" s="405"/>
      <c r="F42" s="292"/>
      <c r="G42" s="114" t="s">
        <v>423</v>
      </c>
      <c r="H42" s="63">
        <v>0</v>
      </c>
      <c r="I42" s="115">
        <v>0</v>
      </c>
      <c r="J42" s="63">
        <v>0</v>
      </c>
      <c r="K42" s="115">
        <v>0</v>
      </c>
      <c r="L42" s="63">
        <v>0</v>
      </c>
      <c r="M42" s="115">
        <v>0</v>
      </c>
      <c r="N42" s="63">
        <v>0</v>
      </c>
      <c r="O42" s="115">
        <v>0</v>
      </c>
      <c r="P42" s="63">
        <v>0</v>
      </c>
      <c r="Q42" s="115">
        <v>0</v>
      </c>
      <c r="R42" s="63">
        <f t="shared" si="1"/>
        <v>0</v>
      </c>
      <c r="S42" s="115">
        <f t="shared" si="1"/>
        <v>0</v>
      </c>
    </row>
    <row r="43" spans="1:19" x14ac:dyDescent="0.25">
      <c r="A43" s="402"/>
      <c r="B43" s="289"/>
      <c r="C43" s="405"/>
      <c r="D43" s="283"/>
      <c r="E43" s="405"/>
      <c r="F43" s="292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0</v>
      </c>
      <c r="Q43" s="115">
        <v>0</v>
      </c>
      <c r="R43" s="63">
        <f t="shared" si="1"/>
        <v>0</v>
      </c>
      <c r="S43" s="115">
        <f t="shared" si="1"/>
        <v>0</v>
      </c>
    </row>
    <row r="44" spans="1:19" x14ac:dyDescent="0.25">
      <c r="A44" s="402"/>
      <c r="B44" s="289"/>
      <c r="C44" s="405"/>
      <c r="D44" s="283"/>
      <c r="E44" s="405"/>
      <c r="F44" s="292"/>
      <c r="G44" s="114" t="s">
        <v>180</v>
      </c>
      <c r="H44" s="63">
        <v>1</v>
      </c>
      <c r="I44" s="115">
        <v>0.36</v>
      </c>
      <c r="J44" s="63">
        <v>1</v>
      </c>
      <c r="K44" s="115">
        <v>2.83</v>
      </c>
      <c r="L44" s="63">
        <v>3</v>
      </c>
      <c r="M44" s="115">
        <v>20.65</v>
      </c>
      <c r="N44" s="63">
        <v>10</v>
      </c>
      <c r="O44" s="115">
        <v>67.540000000000006</v>
      </c>
      <c r="P44" s="63">
        <v>3</v>
      </c>
      <c r="Q44" s="115">
        <v>12.95</v>
      </c>
      <c r="R44" s="63">
        <f t="shared" si="1"/>
        <v>18</v>
      </c>
      <c r="S44" s="115">
        <f t="shared" si="1"/>
        <v>104.33000000000001</v>
      </c>
    </row>
    <row r="45" spans="1:19" ht="15.75" thickBot="1" x14ac:dyDescent="0.3">
      <c r="A45" s="402"/>
      <c r="B45" s="289"/>
      <c r="C45" s="405"/>
      <c r="D45" s="283"/>
      <c r="E45" s="405"/>
      <c r="F45" s="292"/>
      <c r="G45" s="114" t="s">
        <v>179</v>
      </c>
      <c r="H45" s="63">
        <v>0</v>
      </c>
      <c r="I45" s="115">
        <v>0</v>
      </c>
      <c r="J45" s="63">
        <v>0</v>
      </c>
      <c r="K45" s="115">
        <v>0</v>
      </c>
      <c r="L45" s="63">
        <v>0</v>
      </c>
      <c r="M45" s="115">
        <v>0</v>
      </c>
      <c r="N45" s="63">
        <v>0</v>
      </c>
      <c r="O45" s="115">
        <v>0</v>
      </c>
      <c r="P45" s="63">
        <v>0</v>
      </c>
      <c r="Q45" s="115">
        <v>0</v>
      </c>
      <c r="R45" s="63">
        <f t="shared" si="1"/>
        <v>0</v>
      </c>
      <c r="S45" s="115">
        <f t="shared" si="1"/>
        <v>0</v>
      </c>
    </row>
    <row r="46" spans="1:19" ht="15.75" thickTop="1" x14ac:dyDescent="0.25">
      <c r="A46" s="402"/>
      <c r="B46" s="289"/>
      <c r="C46" s="405"/>
      <c r="D46" s="283"/>
      <c r="E46" s="413"/>
      <c r="F46" s="292"/>
      <c r="G46" s="82" t="s">
        <v>178</v>
      </c>
      <c r="H46" s="116">
        <v>197</v>
      </c>
      <c r="I46" s="117">
        <v>1094.99</v>
      </c>
      <c r="J46" s="116">
        <v>127</v>
      </c>
      <c r="K46" s="117">
        <v>377.74</v>
      </c>
      <c r="L46" s="116">
        <v>7</v>
      </c>
      <c r="M46" s="117">
        <v>25.06</v>
      </c>
      <c r="N46" s="116">
        <v>26</v>
      </c>
      <c r="O46" s="117">
        <v>135.27000000000001</v>
      </c>
      <c r="P46" s="116">
        <v>61</v>
      </c>
      <c r="Q46" s="117">
        <v>282.91000000000003</v>
      </c>
      <c r="R46" s="116">
        <f t="shared" si="1"/>
        <v>418</v>
      </c>
      <c r="S46" s="117">
        <f>SUM(S33:S45)</f>
        <v>1915.97</v>
      </c>
    </row>
    <row r="47" spans="1:19" ht="15" customHeight="1" thickBot="1" x14ac:dyDescent="0.3">
      <c r="A47" s="402"/>
      <c r="B47" s="289"/>
      <c r="C47" s="405"/>
      <c r="D47" s="283"/>
      <c r="E47" s="412" t="s">
        <v>177</v>
      </c>
      <c r="F47" s="292"/>
      <c r="G47" s="114" t="s">
        <v>176</v>
      </c>
      <c r="H47" s="63">
        <v>0</v>
      </c>
      <c r="I47" s="115">
        <v>0</v>
      </c>
      <c r="J47" s="63">
        <v>0</v>
      </c>
      <c r="K47" s="115">
        <v>0</v>
      </c>
      <c r="L47" s="63">
        <v>0</v>
      </c>
      <c r="M47" s="115">
        <v>0</v>
      </c>
      <c r="N47" s="63">
        <v>0</v>
      </c>
      <c r="O47" s="115">
        <v>0</v>
      </c>
      <c r="P47" s="63">
        <v>0</v>
      </c>
      <c r="Q47" s="115">
        <v>0</v>
      </c>
      <c r="R47" s="63">
        <f t="shared" si="1"/>
        <v>0</v>
      </c>
      <c r="S47" s="115">
        <f>+I47+K47+M47+O47+Q47</f>
        <v>0</v>
      </c>
    </row>
    <row r="48" spans="1:19" ht="15.75" thickTop="1" x14ac:dyDescent="0.25">
      <c r="A48" s="402"/>
      <c r="B48" s="289"/>
      <c r="C48" s="405"/>
      <c r="D48" s="283"/>
      <c r="E48" s="405"/>
      <c r="F48" s="292"/>
      <c r="G48" s="82" t="s">
        <v>175</v>
      </c>
      <c r="H48" s="116">
        <v>0</v>
      </c>
      <c r="I48" s="117">
        <v>0</v>
      </c>
      <c r="J48" s="116">
        <v>0</v>
      </c>
      <c r="K48" s="117">
        <v>0</v>
      </c>
      <c r="L48" s="116">
        <v>0</v>
      </c>
      <c r="M48" s="117">
        <v>0</v>
      </c>
      <c r="N48" s="116">
        <v>0</v>
      </c>
      <c r="O48" s="117">
        <v>0</v>
      </c>
      <c r="P48" s="116">
        <v>0</v>
      </c>
      <c r="Q48" s="117">
        <v>0</v>
      </c>
      <c r="R48" s="116">
        <f t="shared" si="1"/>
        <v>0</v>
      </c>
      <c r="S48" s="117">
        <f>SUM(S47)</f>
        <v>0</v>
      </c>
    </row>
    <row r="49" spans="1:19" ht="15.75" customHeight="1" thickBot="1" x14ac:dyDescent="0.3">
      <c r="A49" s="402"/>
      <c r="B49" s="289"/>
      <c r="C49" s="405"/>
      <c r="D49" s="283"/>
      <c r="E49" s="412" t="s">
        <v>173</v>
      </c>
      <c r="F49" s="292"/>
      <c r="G49" s="114" t="s">
        <v>172</v>
      </c>
      <c r="H49" s="63">
        <v>3143</v>
      </c>
      <c r="I49" s="115">
        <v>15191.42</v>
      </c>
      <c r="J49" s="63">
        <v>431</v>
      </c>
      <c r="K49" s="115">
        <v>3485.48</v>
      </c>
      <c r="L49" s="63">
        <v>79</v>
      </c>
      <c r="M49" s="115">
        <v>1502.4</v>
      </c>
      <c r="N49" s="63">
        <v>1664</v>
      </c>
      <c r="O49" s="115">
        <v>78989.19</v>
      </c>
      <c r="P49" s="63">
        <v>16</v>
      </c>
      <c r="Q49" s="115">
        <v>104.55</v>
      </c>
      <c r="R49" s="63">
        <f t="shared" si="1"/>
        <v>5333</v>
      </c>
      <c r="S49" s="115">
        <f>+I49+K49+M49+O49+Q49</f>
        <v>99273.040000000008</v>
      </c>
    </row>
    <row r="50" spans="1:19" ht="15.75" thickTop="1" x14ac:dyDescent="0.25">
      <c r="A50" s="402"/>
      <c r="B50" s="289"/>
      <c r="C50" s="405"/>
      <c r="D50" s="283"/>
      <c r="E50" s="413"/>
      <c r="F50" s="292"/>
      <c r="G50" s="82" t="s">
        <v>171</v>
      </c>
      <c r="H50" s="116">
        <v>3143</v>
      </c>
      <c r="I50" s="117">
        <v>15191.42</v>
      </c>
      <c r="J50" s="116">
        <v>431</v>
      </c>
      <c r="K50" s="117">
        <v>3485.48</v>
      </c>
      <c r="L50" s="116">
        <v>79</v>
      </c>
      <c r="M50" s="117">
        <v>1502.4</v>
      </c>
      <c r="N50" s="116">
        <v>1664</v>
      </c>
      <c r="O50" s="117">
        <v>78989.19</v>
      </c>
      <c r="P50" s="116">
        <v>16</v>
      </c>
      <c r="Q50" s="117">
        <v>104.55</v>
      </c>
      <c r="R50" s="116">
        <f t="shared" si="1"/>
        <v>5333</v>
      </c>
      <c r="S50" s="117">
        <f>SUM(S49)</f>
        <v>99273.040000000008</v>
      </c>
    </row>
    <row r="51" spans="1:19" ht="15" customHeight="1" x14ac:dyDescent="0.25">
      <c r="A51" s="402"/>
      <c r="B51" s="289"/>
      <c r="C51" s="405"/>
      <c r="D51" s="283"/>
      <c r="E51" s="412" t="s">
        <v>170</v>
      </c>
      <c r="F51" s="292"/>
      <c r="G51" s="114" t="s">
        <v>169</v>
      </c>
      <c r="H51" s="63">
        <v>5</v>
      </c>
      <c r="I51" s="115">
        <v>2.0299999999999998</v>
      </c>
      <c r="J51" s="63">
        <v>1</v>
      </c>
      <c r="K51" s="115">
        <v>0.12</v>
      </c>
      <c r="L51" s="63">
        <v>1</v>
      </c>
      <c r="M51" s="115">
        <v>1.04</v>
      </c>
      <c r="N51" s="63">
        <v>1</v>
      </c>
      <c r="O51" s="115">
        <v>0.06</v>
      </c>
      <c r="P51" s="63">
        <v>1</v>
      </c>
      <c r="Q51" s="115">
        <v>6.79</v>
      </c>
      <c r="R51" s="63">
        <f t="shared" si="1"/>
        <v>9</v>
      </c>
      <c r="S51" s="115">
        <f t="shared" si="1"/>
        <v>10.039999999999999</v>
      </c>
    </row>
    <row r="52" spans="1:19" x14ac:dyDescent="0.25">
      <c r="A52" s="402"/>
      <c r="B52" s="289"/>
      <c r="C52" s="405"/>
      <c r="D52" s="283"/>
      <c r="E52" s="405"/>
      <c r="F52" s="292"/>
      <c r="G52" s="114" t="s">
        <v>168</v>
      </c>
      <c r="H52" s="63">
        <v>12</v>
      </c>
      <c r="I52" s="115">
        <v>8.9</v>
      </c>
      <c r="J52" s="63">
        <v>6</v>
      </c>
      <c r="K52" s="115">
        <v>3.25</v>
      </c>
      <c r="L52" s="63">
        <v>0</v>
      </c>
      <c r="M52" s="115">
        <v>0</v>
      </c>
      <c r="N52" s="63">
        <v>1</v>
      </c>
      <c r="O52" s="115">
        <v>6.97</v>
      </c>
      <c r="P52" s="63">
        <v>1</v>
      </c>
      <c r="Q52" s="115">
        <v>10.56</v>
      </c>
      <c r="R52" s="63">
        <f t="shared" si="1"/>
        <v>20</v>
      </c>
      <c r="S52" s="115">
        <f t="shared" si="1"/>
        <v>29.68</v>
      </c>
    </row>
    <row r="53" spans="1:19" x14ac:dyDescent="0.25">
      <c r="A53" s="402"/>
      <c r="B53" s="289"/>
      <c r="C53" s="405"/>
      <c r="D53" s="283"/>
      <c r="E53" s="405"/>
      <c r="F53" s="292"/>
      <c r="G53" s="114" t="s">
        <v>167</v>
      </c>
      <c r="H53" s="63">
        <v>14</v>
      </c>
      <c r="I53" s="115">
        <v>14.21</v>
      </c>
      <c r="J53" s="63">
        <v>12</v>
      </c>
      <c r="K53" s="115">
        <v>7.32</v>
      </c>
      <c r="L53" s="63">
        <v>0</v>
      </c>
      <c r="M53" s="115">
        <v>0</v>
      </c>
      <c r="N53" s="63">
        <v>0</v>
      </c>
      <c r="O53" s="115">
        <v>0</v>
      </c>
      <c r="P53" s="63">
        <v>1</v>
      </c>
      <c r="Q53" s="115">
        <v>0.65</v>
      </c>
      <c r="R53" s="63">
        <f t="shared" si="1"/>
        <v>27</v>
      </c>
      <c r="S53" s="115">
        <f t="shared" si="1"/>
        <v>22.18</v>
      </c>
    </row>
    <row r="54" spans="1:19" x14ac:dyDescent="0.25">
      <c r="A54" s="402"/>
      <c r="B54" s="289"/>
      <c r="C54" s="405"/>
      <c r="D54" s="283"/>
      <c r="E54" s="405"/>
      <c r="F54" s="292"/>
      <c r="G54" s="114" t="s">
        <v>166</v>
      </c>
      <c r="H54" s="63">
        <v>1</v>
      </c>
      <c r="I54" s="115">
        <v>0.1</v>
      </c>
      <c r="J54" s="63">
        <v>3</v>
      </c>
      <c r="K54" s="115">
        <v>17.02</v>
      </c>
      <c r="L54" s="63">
        <v>1</v>
      </c>
      <c r="M54" s="115">
        <v>1.08</v>
      </c>
      <c r="N54" s="63">
        <v>4</v>
      </c>
      <c r="O54" s="115">
        <v>13.44</v>
      </c>
      <c r="P54" s="63">
        <v>11</v>
      </c>
      <c r="Q54" s="115">
        <v>125.18</v>
      </c>
      <c r="R54" s="63">
        <f t="shared" si="1"/>
        <v>20</v>
      </c>
      <c r="S54" s="115">
        <f t="shared" si="1"/>
        <v>156.82</v>
      </c>
    </row>
    <row r="55" spans="1:19" x14ac:dyDescent="0.25">
      <c r="A55" s="402"/>
      <c r="B55" s="289"/>
      <c r="C55" s="405"/>
      <c r="D55" s="283"/>
      <c r="E55" s="405"/>
      <c r="F55" s="292"/>
      <c r="G55" s="114" t="s">
        <v>165</v>
      </c>
      <c r="H55" s="63">
        <v>160</v>
      </c>
      <c r="I55" s="115">
        <v>209.42</v>
      </c>
      <c r="J55" s="63">
        <v>86</v>
      </c>
      <c r="K55" s="115">
        <v>134.15</v>
      </c>
      <c r="L55" s="63">
        <v>1</v>
      </c>
      <c r="M55" s="115">
        <v>0.64</v>
      </c>
      <c r="N55" s="63">
        <v>3</v>
      </c>
      <c r="O55" s="115">
        <v>17.54</v>
      </c>
      <c r="P55" s="63">
        <v>2</v>
      </c>
      <c r="Q55" s="115">
        <v>3.24</v>
      </c>
      <c r="R55" s="63">
        <f t="shared" ref="R55:S89" si="2">+H55+J55+L55+N55+P55</f>
        <v>252</v>
      </c>
      <c r="S55" s="115">
        <f t="shared" si="2"/>
        <v>364.99</v>
      </c>
    </row>
    <row r="56" spans="1:19" x14ac:dyDescent="0.25">
      <c r="A56" s="402"/>
      <c r="B56" s="289"/>
      <c r="C56" s="405"/>
      <c r="D56" s="283"/>
      <c r="E56" s="405"/>
      <c r="F56" s="292"/>
      <c r="G56" s="114" t="s">
        <v>164</v>
      </c>
      <c r="H56" s="63">
        <v>17</v>
      </c>
      <c r="I56" s="115">
        <v>18.13</v>
      </c>
      <c r="J56" s="63">
        <v>1</v>
      </c>
      <c r="K56" s="115">
        <v>2.23</v>
      </c>
      <c r="L56" s="63">
        <v>0</v>
      </c>
      <c r="M56" s="115">
        <v>0</v>
      </c>
      <c r="N56" s="63">
        <v>0</v>
      </c>
      <c r="O56" s="115">
        <v>0</v>
      </c>
      <c r="P56" s="63">
        <v>0</v>
      </c>
      <c r="Q56" s="115">
        <v>0</v>
      </c>
      <c r="R56" s="63">
        <f t="shared" si="2"/>
        <v>18</v>
      </c>
      <c r="S56" s="115">
        <f t="shared" si="2"/>
        <v>20.36</v>
      </c>
    </row>
    <row r="57" spans="1:19" ht="15.75" thickBot="1" x14ac:dyDescent="0.3">
      <c r="A57" s="402"/>
      <c r="B57" s="289"/>
      <c r="C57" s="405"/>
      <c r="D57" s="283"/>
      <c r="E57" s="405"/>
      <c r="F57" s="292"/>
      <c r="G57" s="114" t="s">
        <v>163</v>
      </c>
      <c r="H57" s="63">
        <v>5</v>
      </c>
      <c r="I57" s="115">
        <v>1.2</v>
      </c>
      <c r="J57" s="63">
        <v>2</v>
      </c>
      <c r="K57" s="115">
        <v>0.48</v>
      </c>
      <c r="L57" s="63">
        <v>2</v>
      </c>
      <c r="M57" s="115">
        <v>0.17</v>
      </c>
      <c r="N57" s="63">
        <v>8</v>
      </c>
      <c r="O57" s="115">
        <v>2.95</v>
      </c>
      <c r="P57" s="63">
        <v>0</v>
      </c>
      <c r="Q57" s="115">
        <v>0</v>
      </c>
      <c r="R57" s="63">
        <f t="shared" si="2"/>
        <v>17</v>
      </c>
      <c r="S57" s="115">
        <f t="shared" si="2"/>
        <v>4.8</v>
      </c>
    </row>
    <row r="58" spans="1:19" ht="15.75" thickTop="1" x14ac:dyDescent="0.25">
      <c r="A58" s="402"/>
      <c r="B58" s="289"/>
      <c r="C58" s="405"/>
      <c r="D58" s="283"/>
      <c r="E58" s="413"/>
      <c r="F58" s="292"/>
      <c r="G58" s="82" t="s">
        <v>162</v>
      </c>
      <c r="H58" s="116">
        <v>190</v>
      </c>
      <c r="I58" s="117">
        <v>253.99</v>
      </c>
      <c r="J58" s="116">
        <v>96</v>
      </c>
      <c r="K58" s="117">
        <v>164.57</v>
      </c>
      <c r="L58" s="116">
        <v>5</v>
      </c>
      <c r="M58" s="117">
        <v>2.93</v>
      </c>
      <c r="N58" s="116">
        <v>17</v>
      </c>
      <c r="O58" s="117">
        <v>40.96</v>
      </c>
      <c r="P58" s="116">
        <v>13</v>
      </c>
      <c r="Q58" s="117">
        <v>146.41999999999999</v>
      </c>
      <c r="R58" s="116">
        <f t="shared" si="2"/>
        <v>321</v>
      </c>
      <c r="S58" s="117">
        <f>SUM(S51:S57)</f>
        <v>608.87</v>
      </c>
    </row>
    <row r="59" spans="1:19" ht="15" customHeight="1" thickBot="1" x14ac:dyDescent="0.3">
      <c r="A59" s="402"/>
      <c r="B59" s="289"/>
      <c r="C59" s="405"/>
      <c r="D59" s="283"/>
      <c r="E59" s="412" t="s">
        <v>161</v>
      </c>
      <c r="F59" s="292"/>
      <c r="G59" s="114" t="s">
        <v>160</v>
      </c>
      <c r="H59" s="63">
        <v>6</v>
      </c>
      <c r="I59" s="115">
        <v>22.49</v>
      </c>
      <c r="J59" s="63">
        <v>22</v>
      </c>
      <c r="K59" s="115">
        <v>356.11</v>
      </c>
      <c r="L59" s="63">
        <v>64</v>
      </c>
      <c r="M59" s="115">
        <v>7949.26</v>
      </c>
      <c r="N59" s="63">
        <v>487</v>
      </c>
      <c r="O59" s="115">
        <v>33178.629999999997</v>
      </c>
      <c r="P59" s="63">
        <v>0</v>
      </c>
      <c r="Q59" s="115">
        <v>0</v>
      </c>
      <c r="R59" s="63">
        <f t="shared" si="2"/>
        <v>579</v>
      </c>
      <c r="S59" s="115">
        <f>+I59+K59+M59+O59+Q59</f>
        <v>41506.49</v>
      </c>
    </row>
    <row r="60" spans="1:19" ht="15.75" thickTop="1" x14ac:dyDescent="0.25">
      <c r="A60" s="402"/>
      <c r="B60" s="289"/>
      <c r="C60" s="405"/>
      <c r="D60" s="283"/>
      <c r="E60" s="413"/>
      <c r="F60" s="292"/>
      <c r="G60" s="82" t="s">
        <v>159</v>
      </c>
      <c r="H60" s="116">
        <v>6</v>
      </c>
      <c r="I60" s="117">
        <v>22.49</v>
      </c>
      <c r="J60" s="116">
        <v>22</v>
      </c>
      <c r="K60" s="117">
        <v>356.11</v>
      </c>
      <c r="L60" s="116">
        <v>64</v>
      </c>
      <c r="M60" s="117">
        <v>7949.26</v>
      </c>
      <c r="N60" s="116">
        <v>487</v>
      </c>
      <c r="O60" s="117">
        <v>33178.629999999997</v>
      </c>
      <c r="P60" s="116">
        <v>0</v>
      </c>
      <c r="Q60" s="117">
        <v>0</v>
      </c>
      <c r="R60" s="116">
        <f t="shared" si="2"/>
        <v>579</v>
      </c>
      <c r="S60" s="117">
        <f>SUM(S59)</f>
        <v>41506.49</v>
      </c>
    </row>
    <row r="61" spans="1:19" ht="15" customHeight="1" x14ac:dyDescent="0.25">
      <c r="A61" s="402"/>
      <c r="B61" s="289"/>
      <c r="C61" s="405"/>
      <c r="D61" s="283"/>
      <c r="E61" s="412" t="s">
        <v>158</v>
      </c>
      <c r="F61" s="292"/>
      <c r="G61" s="114" t="s">
        <v>157</v>
      </c>
      <c r="H61" s="63">
        <v>0</v>
      </c>
      <c r="I61" s="115">
        <v>0</v>
      </c>
      <c r="J61" s="63">
        <v>0</v>
      </c>
      <c r="K61" s="115">
        <v>0</v>
      </c>
      <c r="L61" s="63">
        <v>0</v>
      </c>
      <c r="M61" s="115">
        <v>0</v>
      </c>
      <c r="N61" s="63">
        <v>0</v>
      </c>
      <c r="O61" s="115">
        <v>0</v>
      </c>
      <c r="P61" s="63">
        <v>0</v>
      </c>
      <c r="Q61" s="115">
        <v>0</v>
      </c>
      <c r="R61" s="63">
        <f t="shared" si="2"/>
        <v>0</v>
      </c>
      <c r="S61" s="115">
        <f>+I61+K61+M61+O61+Q61</f>
        <v>0</v>
      </c>
    </row>
    <row r="62" spans="1:19" x14ac:dyDescent="0.25">
      <c r="A62" s="402"/>
      <c r="B62" s="289"/>
      <c r="C62" s="405"/>
      <c r="D62" s="283"/>
      <c r="E62" s="405"/>
      <c r="F62" s="292"/>
      <c r="G62" s="114" t="s">
        <v>156</v>
      </c>
      <c r="H62" s="63">
        <v>0</v>
      </c>
      <c r="I62" s="115">
        <v>0</v>
      </c>
      <c r="J62" s="63">
        <v>0</v>
      </c>
      <c r="K62" s="115">
        <v>0</v>
      </c>
      <c r="L62" s="63">
        <v>0</v>
      </c>
      <c r="M62" s="115">
        <v>0</v>
      </c>
      <c r="N62" s="63">
        <v>0</v>
      </c>
      <c r="O62" s="115">
        <v>0</v>
      </c>
      <c r="P62" s="63">
        <v>0</v>
      </c>
      <c r="Q62" s="115">
        <v>0</v>
      </c>
      <c r="R62" s="63">
        <f t="shared" si="2"/>
        <v>0</v>
      </c>
      <c r="S62" s="115">
        <f>+I62+K62+M62+O62+Q62</f>
        <v>0</v>
      </c>
    </row>
    <row r="63" spans="1:19" ht="15.75" thickBot="1" x14ac:dyDescent="0.3">
      <c r="A63" s="402"/>
      <c r="B63" s="289"/>
      <c r="C63" s="405"/>
      <c r="D63" s="283"/>
      <c r="E63" s="405"/>
      <c r="F63" s="292"/>
      <c r="G63" s="114" t="s">
        <v>155</v>
      </c>
      <c r="H63" s="63">
        <v>147</v>
      </c>
      <c r="I63" s="115">
        <v>1124.1300000000001</v>
      </c>
      <c r="J63" s="63">
        <v>439</v>
      </c>
      <c r="K63" s="115">
        <v>24616.01</v>
      </c>
      <c r="L63" s="63">
        <v>109</v>
      </c>
      <c r="M63" s="115">
        <v>19498.41</v>
      </c>
      <c r="N63" s="63">
        <v>1582</v>
      </c>
      <c r="O63" s="115">
        <v>269153.51</v>
      </c>
      <c r="P63" s="63">
        <v>5</v>
      </c>
      <c r="Q63" s="115">
        <v>99.08</v>
      </c>
      <c r="R63" s="63">
        <f t="shared" si="2"/>
        <v>2282</v>
      </c>
      <c r="S63" s="115">
        <f>+I63+K63+M63+O63+Q63</f>
        <v>314491.14</v>
      </c>
    </row>
    <row r="64" spans="1:19" ht="15.75" thickTop="1" x14ac:dyDescent="0.25">
      <c r="A64" s="402"/>
      <c r="B64" s="289"/>
      <c r="C64" s="405"/>
      <c r="D64" s="283"/>
      <c r="E64" s="413"/>
      <c r="F64" s="292"/>
      <c r="G64" s="82" t="s">
        <v>154</v>
      </c>
      <c r="H64" s="116">
        <v>147</v>
      </c>
      <c r="I64" s="117">
        <v>1124.1300000000001</v>
      </c>
      <c r="J64" s="116">
        <v>439</v>
      </c>
      <c r="K64" s="117">
        <v>24616.01</v>
      </c>
      <c r="L64" s="116">
        <v>109</v>
      </c>
      <c r="M64" s="117">
        <v>19498.41</v>
      </c>
      <c r="N64" s="116">
        <v>1582</v>
      </c>
      <c r="O64" s="117">
        <v>269153.51</v>
      </c>
      <c r="P64" s="116">
        <v>5</v>
      </c>
      <c r="Q64" s="117">
        <v>99.08</v>
      </c>
      <c r="R64" s="116">
        <f t="shared" si="2"/>
        <v>2282</v>
      </c>
      <c r="S64" s="117">
        <f>SUM(S61:S63)</f>
        <v>314491.14</v>
      </c>
    </row>
    <row r="65" spans="1:19" ht="15.75" thickBot="1" x14ac:dyDescent="0.3">
      <c r="A65" s="402"/>
      <c r="B65" s="289"/>
      <c r="C65" s="405"/>
      <c r="D65" s="283"/>
      <c r="E65" s="412" t="s">
        <v>153</v>
      </c>
      <c r="F65" s="292"/>
      <c r="G65" s="114" t="s">
        <v>152</v>
      </c>
      <c r="H65" s="63">
        <v>3511</v>
      </c>
      <c r="I65" s="115">
        <v>27283.9</v>
      </c>
      <c r="J65" s="63">
        <v>652</v>
      </c>
      <c r="K65" s="115">
        <v>5039.37</v>
      </c>
      <c r="L65" s="63">
        <v>450</v>
      </c>
      <c r="M65" s="115">
        <v>7473.03</v>
      </c>
      <c r="N65" s="63">
        <v>376</v>
      </c>
      <c r="O65" s="115">
        <v>8581.56</v>
      </c>
      <c r="P65" s="63">
        <v>15</v>
      </c>
      <c r="Q65" s="115">
        <v>100.28</v>
      </c>
      <c r="R65" s="63">
        <f t="shared" si="2"/>
        <v>5004</v>
      </c>
      <c r="S65" s="115">
        <f>+I65+K65+M65+O65+Q65</f>
        <v>48478.14</v>
      </c>
    </row>
    <row r="66" spans="1:19" ht="16.5" thickTop="1" thickBot="1" x14ac:dyDescent="0.3">
      <c r="A66" s="402"/>
      <c r="B66" s="289"/>
      <c r="C66" s="405"/>
      <c r="D66" s="283"/>
      <c r="E66" s="405"/>
      <c r="F66" s="292"/>
      <c r="G66" s="82" t="s">
        <v>151</v>
      </c>
      <c r="H66" s="118">
        <v>3511</v>
      </c>
      <c r="I66" s="117">
        <v>27283.9</v>
      </c>
      <c r="J66" s="118">
        <v>652</v>
      </c>
      <c r="K66" s="117">
        <v>5039.37</v>
      </c>
      <c r="L66" s="118">
        <v>450</v>
      </c>
      <c r="M66" s="117">
        <v>7473.03</v>
      </c>
      <c r="N66" s="118">
        <v>376</v>
      </c>
      <c r="O66" s="117">
        <v>8581.56</v>
      </c>
      <c r="P66" s="118">
        <v>15</v>
      </c>
      <c r="Q66" s="117">
        <v>100.28</v>
      </c>
      <c r="R66" s="118">
        <f t="shared" si="2"/>
        <v>5004</v>
      </c>
      <c r="S66" s="117">
        <f>SUM(S65)</f>
        <v>48478.14</v>
      </c>
    </row>
    <row r="67" spans="1:19" ht="15.75" thickTop="1" x14ac:dyDescent="0.25">
      <c r="A67" s="402" t="s">
        <v>96</v>
      </c>
      <c r="B67" s="289"/>
      <c r="C67" s="405" t="s">
        <v>174</v>
      </c>
      <c r="D67" s="283"/>
      <c r="E67" s="412" t="s">
        <v>147</v>
      </c>
      <c r="F67" s="292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0</v>
      </c>
      <c r="O67" s="115">
        <v>0</v>
      </c>
      <c r="P67" s="63">
        <v>0</v>
      </c>
      <c r="Q67" s="115">
        <v>0</v>
      </c>
      <c r="R67" s="63">
        <f t="shared" si="2"/>
        <v>0</v>
      </c>
      <c r="S67" s="115">
        <f t="shared" si="2"/>
        <v>0</v>
      </c>
    </row>
    <row r="68" spans="1:19" x14ac:dyDescent="0.25">
      <c r="A68" s="402"/>
      <c r="B68" s="289"/>
      <c r="C68" s="405"/>
      <c r="D68" s="283"/>
      <c r="E68" s="405"/>
      <c r="F68" s="292"/>
      <c r="G68" s="114" t="s">
        <v>482</v>
      </c>
      <c r="H68" s="63">
        <v>0</v>
      </c>
      <c r="I68" s="115">
        <v>0</v>
      </c>
      <c r="J68" s="63">
        <v>0</v>
      </c>
      <c r="K68" s="115">
        <v>0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0</v>
      </c>
      <c r="S68" s="115">
        <f t="shared" si="2"/>
        <v>0</v>
      </c>
    </row>
    <row r="69" spans="1:19" x14ac:dyDescent="0.25">
      <c r="A69" s="402"/>
      <c r="B69" s="289"/>
      <c r="C69" s="405"/>
      <c r="D69" s="283"/>
      <c r="E69" s="405"/>
      <c r="F69" s="292"/>
      <c r="G69" s="114" t="s">
        <v>149</v>
      </c>
      <c r="H69" s="63">
        <v>0</v>
      </c>
      <c r="I69" s="115">
        <v>0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0</v>
      </c>
      <c r="S69" s="115">
        <f t="shared" si="2"/>
        <v>0</v>
      </c>
    </row>
    <row r="70" spans="1:19" x14ac:dyDescent="0.25">
      <c r="A70" s="402"/>
      <c r="B70" s="289"/>
      <c r="C70" s="405"/>
      <c r="D70" s="283"/>
      <c r="E70" s="405"/>
      <c r="F70" s="292"/>
      <c r="G70" s="114" t="s">
        <v>483</v>
      </c>
      <c r="H70" s="63">
        <v>0</v>
      </c>
      <c r="I70" s="115">
        <v>0</v>
      </c>
      <c r="J70" s="63">
        <v>0</v>
      </c>
      <c r="K70" s="115">
        <v>0</v>
      </c>
      <c r="L70" s="63">
        <v>0</v>
      </c>
      <c r="M70" s="115">
        <v>0</v>
      </c>
      <c r="N70" s="63">
        <v>0</v>
      </c>
      <c r="O70" s="115">
        <v>0</v>
      </c>
      <c r="P70" s="63">
        <v>0</v>
      </c>
      <c r="Q70" s="115">
        <v>0</v>
      </c>
      <c r="R70" s="63">
        <f t="shared" si="2"/>
        <v>0</v>
      </c>
      <c r="S70" s="115">
        <f t="shared" si="2"/>
        <v>0</v>
      </c>
    </row>
    <row r="71" spans="1:19" x14ac:dyDescent="0.25">
      <c r="A71" s="402"/>
      <c r="B71" s="289"/>
      <c r="C71" s="405"/>
      <c r="D71" s="283"/>
      <c r="E71" s="405"/>
      <c r="F71" s="292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89"/>
      <c r="C72" s="405"/>
      <c r="D72" s="283"/>
      <c r="E72" s="405"/>
      <c r="F72" s="292"/>
      <c r="G72" s="114" t="s">
        <v>148</v>
      </c>
      <c r="H72" s="63">
        <v>3</v>
      </c>
      <c r="I72" s="115">
        <v>0.41</v>
      </c>
      <c r="J72" s="63">
        <v>2</v>
      </c>
      <c r="K72" s="115">
        <v>0.53</v>
      </c>
      <c r="L72" s="63">
        <v>1</v>
      </c>
      <c r="M72" s="115">
        <v>1.48</v>
      </c>
      <c r="N72" s="63">
        <v>1</v>
      </c>
      <c r="O72" s="115">
        <v>0.76</v>
      </c>
      <c r="P72" s="63">
        <v>0</v>
      </c>
      <c r="Q72" s="115">
        <v>0</v>
      </c>
      <c r="R72" s="63">
        <f t="shared" si="2"/>
        <v>7</v>
      </c>
      <c r="S72" s="115">
        <f t="shared" si="2"/>
        <v>3.1799999999999997</v>
      </c>
    </row>
    <row r="73" spans="1:19" ht="15.75" thickBot="1" x14ac:dyDescent="0.3">
      <c r="A73" s="402"/>
      <c r="B73" s="289"/>
      <c r="C73" s="405"/>
      <c r="D73" s="283"/>
      <c r="E73" s="405"/>
      <c r="F73" s="292"/>
      <c r="G73" s="114" t="s">
        <v>147</v>
      </c>
      <c r="H73" s="63">
        <v>0</v>
      </c>
      <c r="I73" s="115">
        <v>0</v>
      </c>
      <c r="J73" s="63">
        <v>0</v>
      </c>
      <c r="K73" s="115">
        <v>0</v>
      </c>
      <c r="L73" s="63">
        <v>0</v>
      </c>
      <c r="M73" s="115">
        <v>0</v>
      </c>
      <c r="N73" s="63">
        <v>0</v>
      </c>
      <c r="O73" s="115">
        <v>0</v>
      </c>
      <c r="P73" s="63">
        <v>0</v>
      </c>
      <c r="Q73" s="115">
        <v>0</v>
      </c>
      <c r="R73" s="63">
        <f t="shared" si="2"/>
        <v>0</v>
      </c>
      <c r="S73" s="115">
        <f t="shared" si="2"/>
        <v>0</v>
      </c>
    </row>
    <row r="74" spans="1:19" ht="16.5" thickTop="1" thickBot="1" x14ac:dyDescent="0.3">
      <c r="A74" s="402"/>
      <c r="B74" s="289"/>
      <c r="C74" s="405"/>
      <c r="D74" s="283"/>
      <c r="E74" s="407"/>
      <c r="F74" s="292"/>
      <c r="G74" s="82" t="s">
        <v>146</v>
      </c>
      <c r="H74" s="116">
        <v>3</v>
      </c>
      <c r="I74" s="117">
        <v>0.41</v>
      </c>
      <c r="J74" s="116">
        <v>2</v>
      </c>
      <c r="K74" s="117">
        <v>0.53</v>
      </c>
      <c r="L74" s="116">
        <v>1</v>
      </c>
      <c r="M74" s="117">
        <v>1.48</v>
      </c>
      <c r="N74" s="116">
        <v>1</v>
      </c>
      <c r="O74" s="117">
        <v>0.76</v>
      </c>
      <c r="P74" s="116">
        <v>0</v>
      </c>
      <c r="Q74" s="117">
        <v>0</v>
      </c>
      <c r="R74" s="116">
        <f t="shared" si="2"/>
        <v>7</v>
      </c>
      <c r="S74" s="117">
        <f>SUM(S67:S73)</f>
        <v>3.1799999999999997</v>
      </c>
    </row>
    <row r="75" spans="1:19" ht="16.5" thickTop="1" thickBot="1" x14ac:dyDescent="0.3">
      <c r="A75" s="402"/>
      <c r="B75" s="289"/>
      <c r="C75" s="405"/>
      <c r="D75" s="283"/>
      <c r="E75" s="319"/>
      <c r="F75" s="292"/>
      <c r="G75" s="324" t="s">
        <v>522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89"/>
      <c r="C76" s="405"/>
      <c r="D76" s="283"/>
      <c r="E76" s="319"/>
      <c r="F76" s="292"/>
      <c r="G76" s="324" t="s">
        <v>523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89"/>
      <c r="C77" s="405"/>
      <c r="D77" s="283"/>
      <c r="E77" s="319"/>
      <c r="F77" s="292"/>
      <c r="G77" s="324" t="s">
        <v>524</v>
      </c>
      <c r="H77" s="116">
        <v>80</v>
      </c>
      <c r="I77" s="117">
        <v>18.98</v>
      </c>
      <c r="J77" s="116">
        <v>5</v>
      </c>
      <c r="K77" s="117">
        <v>0.73</v>
      </c>
      <c r="L77" s="116">
        <v>0</v>
      </c>
      <c r="M77" s="117">
        <v>0</v>
      </c>
      <c r="N77" s="116">
        <v>0</v>
      </c>
      <c r="O77" s="117">
        <v>0</v>
      </c>
      <c r="P77" s="116">
        <v>0</v>
      </c>
      <c r="Q77" s="117">
        <v>0</v>
      </c>
      <c r="R77" s="116">
        <f t="shared" si="2"/>
        <v>85</v>
      </c>
      <c r="S77" s="117">
        <f t="shared" si="2"/>
        <v>19.71</v>
      </c>
    </row>
    <row r="78" spans="1:19" ht="16.5" thickTop="1" thickBot="1" x14ac:dyDescent="0.3">
      <c r="A78" s="402"/>
      <c r="B78" s="289"/>
      <c r="C78" s="413"/>
      <c r="D78" s="283"/>
      <c r="E78" s="410" t="s">
        <v>145</v>
      </c>
      <c r="F78" s="410"/>
      <c r="G78" s="410"/>
      <c r="H78" s="119">
        <v>5910</v>
      </c>
      <c r="I78" s="120">
        <v>57423.040000000001</v>
      </c>
      <c r="J78" s="119">
        <v>1564</v>
      </c>
      <c r="K78" s="120">
        <v>37781.64</v>
      </c>
      <c r="L78" s="119">
        <v>1051</v>
      </c>
      <c r="M78" s="120">
        <v>42764.33</v>
      </c>
      <c r="N78" s="119">
        <v>2757</v>
      </c>
      <c r="O78" s="120">
        <v>394996.44</v>
      </c>
      <c r="P78" s="119">
        <v>309</v>
      </c>
      <c r="Q78" s="120">
        <v>5826.01</v>
      </c>
      <c r="R78" s="119">
        <f t="shared" si="2"/>
        <v>11591</v>
      </c>
      <c r="S78" s="120">
        <f>+S74+S66+S64+S60+S58+S50+S48+S46+S32+S19+S10+S75+S76+S77</f>
        <v>538791.46</v>
      </c>
    </row>
    <row r="79" spans="1:19" ht="15" customHeight="1" thickTop="1" x14ac:dyDescent="0.25">
      <c r="A79" s="402"/>
      <c r="B79" s="283"/>
      <c r="C79" s="412" t="s">
        <v>95</v>
      </c>
      <c r="D79" s="283"/>
      <c r="E79" s="404" t="s">
        <v>144</v>
      </c>
      <c r="F79" s="292"/>
      <c r="G79" s="114" t="s">
        <v>22</v>
      </c>
      <c r="H79" s="63">
        <v>0</v>
      </c>
      <c r="I79" s="115">
        <v>0</v>
      </c>
      <c r="J79" s="63">
        <v>164</v>
      </c>
      <c r="K79" s="115">
        <v>3890.03</v>
      </c>
      <c r="L79" s="63">
        <v>186</v>
      </c>
      <c r="M79" s="115">
        <v>11837.44</v>
      </c>
      <c r="N79" s="63">
        <v>128</v>
      </c>
      <c r="O79" s="115">
        <v>3722.65</v>
      </c>
      <c r="P79" s="63">
        <v>2</v>
      </c>
      <c r="Q79" s="115">
        <v>201.35</v>
      </c>
      <c r="R79" s="63">
        <f t="shared" si="2"/>
        <v>480</v>
      </c>
      <c r="S79" s="115">
        <f t="shared" si="2"/>
        <v>19651.47</v>
      </c>
    </row>
    <row r="80" spans="1:19" x14ac:dyDescent="0.25">
      <c r="A80" s="402"/>
      <c r="B80" s="283"/>
      <c r="C80" s="405"/>
      <c r="D80" s="283"/>
      <c r="E80" s="405"/>
      <c r="F80" s="292"/>
      <c r="G80" s="114" t="s">
        <v>143</v>
      </c>
      <c r="H80" s="63">
        <v>47</v>
      </c>
      <c r="I80" s="115">
        <v>95.84</v>
      </c>
      <c r="J80" s="63">
        <v>117</v>
      </c>
      <c r="K80" s="115">
        <v>670.6</v>
      </c>
      <c r="L80" s="63">
        <v>15</v>
      </c>
      <c r="M80" s="115">
        <v>190.08</v>
      </c>
      <c r="N80" s="63">
        <v>188</v>
      </c>
      <c r="O80" s="115">
        <v>4700.5200000000004</v>
      </c>
      <c r="P80" s="63">
        <v>1</v>
      </c>
      <c r="Q80" s="115">
        <v>0.28999999999999998</v>
      </c>
      <c r="R80" s="63">
        <f t="shared" si="2"/>
        <v>368</v>
      </c>
      <c r="S80" s="115">
        <f t="shared" si="2"/>
        <v>5657.3300000000008</v>
      </c>
    </row>
    <row r="81" spans="1:19" x14ac:dyDescent="0.25">
      <c r="A81" s="402"/>
      <c r="B81" s="283"/>
      <c r="C81" s="405"/>
      <c r="D81" s="283"/>
      <c r="E81" s="405"/>
      <c r="F81" s="292"/>
      <c r="G81" s="114" t="s">
        <v>142</v>
      </c>
      <c r="H81" s="63">
        <v>28</v>
      </c>
      <c r="I81" s="115">
        <v>72.92</v>
      </c>
      <c r="J81" s="63">
        <v>80</v>
      </c>
      <c r="K81" s="115">
        <v>423.65</v>
      </c>
      <c r="L81" s="63">
        <v>0</v>
      </c>
      <c r="M81" s="115">
        <v>0</v>
      </c>
      <c r="N81" s="63">
        <v>3</v>
      </c>
      <c r="O81" s="115">
        <v>60.11</v>
      </c>
      <c r="P81" s="63">
        <v>0</v>
      </c>
      <c r="Q81" s="115">
        <v>0</v>
      </c>
      <c r="R81" s="63">
        <f t="shared" si="2"/>
        <v>111</v>
      </c>
      <c r="S81" s="115">
        <f t="shared" si="2"/>
        <v>556.67999999999995</v>
      </c>
    </row>
    <row r="82" spans="1:19" x14ac:dyDescent="0.25">
      <c r="A82" s="402"/>
      <c r="B82" s="283"/>
      <c r="C82" s="405"/>
      <c r="D82" s="283"/>
      <c r="E82" s="405"/>
      <c r="F82" s="292"/>
      <c r="G82" s="114" t="s">
        <v>141</v>
      </c>
      <c r="H82" s="63">
        <v>0</v>
      </c>
      <c r="I82" s="115">
        <v>0</v>
      </c>
      <c r="J82" s="63">
        <v>0</v>
      </c>
      <c r="K82" s="115">
        <v>0</v>
      </c>
      <c r="L82" s="63">
        <v>21</v>
      </c>
      <c r="M82" s="115">
        <v>150.96</v>
      </c>
      <c r="N82" s="63">
        <v>134</v>
      </c>
      <c r="O82" s="115">
        <v>3700.68</v>
      </c>
      <c r="P82" s="63">
        <v>0</v>
      </c>
      <c r="Q82" s="115">
        <v>0</v>
      </c>
      <c r="R82" s="63">
        <f t="shared" si="2"/>
        <v>155</v>
      </c>
      <c r="S82" s="115">
        <f t="shared" si="2"/>
        <v>3851.64</v>
      </c>
    </row>
    <row r="83" spans="1:19" x14ac:dyDescent="0.25">
      <c r="A83" s="402"/>
      <c r="B83" s="283"/>
      <c r="C83" s="405"/>
      <c r="D83" s="283"/>
      <c r="E83" s="405"/>
      <c r="F83" s="292"/>
      <c r="G83" s="114" t="s">
        <v>140</v>
      </c>
      <c r="H83" s="63">
        <v>171</v>
      </c>
      <c r="I83" s="115">
        <v>1084.43</v>
      </c>
      <c r="J83" s="63">
        <v>228</v>
      </c>
      <c r="K83" s="115">
        <v>3103.85</v>
      </c>
      <c r="L83" s="63">
        <v>195</v>
      </c>
      <c r="M83" s="115">
        <v>8788.8700000000008</v>
      </c>
      <c r="N83" s="63">
        <v>130</v>
      </c>
      <c r="O83" s="115">
        <v>5745.57</v>
      </c>
      <c r="P83" s="63">
        <v>0</v>
      </c>
      <c r="Q83" s="115">
        <v>0</v>
      </c>
      <c r="R83" s="63">
        <f t="shared" si="2"/>
        <v>724</v>
      </c>
      <c r="S83" s="115">
        <f t="shared" si="2"/>
        <v>18722.72</v>
      </c>
    </row>
    <row r="84" spans="1:19" x14ac:dyDescent="0.25">
      <c r="A84" s="402"/>
      <c r="B84" s="283"/>
      <c r="C84" s="405"/>
      <c r="D84" s="283"/>
      <c r="E84" s="405"/>
      <c r="F84" s="292"/>
      <c r="G84" s="114" t="s">
        <v>139</v>
      </c>
      <c r="H84" s="63">
        <v>13</v>
      </c>
      <c r="I84" s="115">
        <v>41.1</v>
      </c>
      <c r="J84" s="63">
        <v>57</v>
      </c>
      <c r="K84" s="115">
        <v>232.31</v>
      </c>
      <c r="L84" s="63">
        <v>14</v>
      </c>
      <c r="M84" s="115">
        <v>244.19</v>
      </c>
      <c r="N84" s="63">
        <v>95</v>
      </c>
      <c r="O84" s="115">
        <v>1547.45</v>
      </c>
      <c r="P84" s="63">
        <v>0</v>
      </c>
      <c r="Q84" s="115">
        <v>0</v>
      </c>
      <c r="R84" s="63">
        <f t="shared" si="2"/>
        <v>179</v>
      </c>
      <c r="S84" s="115">
        <f t="shared" si="2"/>
        <v>2065.0500000000002</v>
      </c>
    </row>
    <row r="85" spans="1:19" x14ac:dyDescent="0.25">
      <c r="A85" s="402"/>
      <c r="B85" s="283"/>
      <c r="C85" s="405"/>
      <c r="D85" s="283"/>
      <c r="E85" s="405"/>
      <c r="F85" s="292"/>
      <c r="G85" s="114" t="s">
        <v>138</v>
      </c>
      <c r="H85" s="63">
        <v>18</v>
      </c>
      <c r="I85" s="115">
        <v>49</v>
      </c>
      <c r="J85" s="63">
        <v>10</v>
      </c>
      <c r="K85" s="115">
        <v>37.869999999999997</v>
      </c>
      <c r="L85" s="63">
        <v>39</v>
      </c>
      <c r="M85" s="115">
        <v>481.53</v>
      </c>
      <c r="N85" s="63">
        <v>166</v>
      </c>
      <c r="O85" s="115">
        <v>6369.89</v>
      </c>
      <c r="P85" s="63">
        <v>1</v>
      </c>
      <c r="Q85" s="115">
        <v>6.84</v>
      </c>
      <c r="R85" s="63">
        <f t="shared" si="2"/>
        <v>234</v>
      </c>
      <c r="S85" s="115">
        <f t="shared" si="2"/>
        <v>6945.13</v>
      </c>
    </row>
    <row r="86" spans="1:19" x14ac:dyDescent="0.25">
      <c r="A86" s="402"/>
      <c r="B86" s="283"/>
      <c r="C86" s="405"/>
      <c r="D86" s="283"/>
      <c r="E86" s="405"/>
      <c r="F86" s="292"/>
      <c r="G86" s="114" t="s">
        <v>525</v>
      </c>
      <c r="H86" s="63">
        <v>0</v>
      </c>
      <c r="I86" s="115">
        <v>0</v>
      </c>
      <c r="J86" s="63">
        <v>0</v>
      </c>
      <c r="K86" s="115">
        <v>0</v>
      </c>
      <c r="L86" s="63">
        <v>0</v>
      </c>
      <c r="M86" s="115">
        <v>0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0</v>
      </c>
      <c r="S86" s="115">
        <f t="shared" si="2"/>
        <v>0</v>
      </c>
    </row>
    <row r="87" spans="1:19" x14ac:dyDescent="0.25">
      <c r="A87" s="402"/>
      <c r="B87" s="283"/>
      <c r="C87" s="405"/>
      <c r="D87" s="283"/>
      <c r="E87" s="405"/>
      <c r="F87" s="292"/>
      <c r="G87" s="114" t="s">
        <v>137</v>
      </c>
      <c r="H87" s="63">
        <v>1</v>
      </c>
      <c r="I87" s="115">
        <v>1.97</v>
      </c>
      <c r="J87" s="63">
        <v>11</v>
      </c>
      <c r="K87" s="115">
        <v>64.89</v>
      </c>
      <c r="L87" s="63">
        <v>5</v>
      </c>
      <c r="M87" s="115">
        <v>56.11</v>
      </c>
      <c r="N87" s="63">
        <v>109</v>
      </c>
      <c r="O87" s="115">
        <v>3050.73</v>
      </c>
      <c r="P87" s="63">
        <v>0</v>
      </c>
      <c r="Q87" s="115">
        <v>0</v>
      </c>
      <c r="R87" s="63">
        <f t="shared" si="2"/>
        <v>126</v>
      </c>
      <c r="S87" s="115">
        <f t="shared" si="2"/>
        <v>3173.7</v>
      </c>
    </row>
    <row r="88" spans="1:19" ht="15.75" thickBot="1" x14ac:dyDescent="0.3">
      <c r="A88" s="402"/>
      <c r="B88" s="283"/>
      <c r="C88" s="405"/>
      <c r="D88" s="283"/>
      <c r="E88" s="405"/>
      <c r="F88" s="292"/>
      <c r="G88" s="114" t="s">
        <v>136</v>
      </c>
      <c r="H88" s="63">
        <v>7</v>
      </c>
      <c r="I88" s="115">
        <v>0.53</v>
      </c>
      <c r="J88" s="63">
        <v>3</v>
      </c>
      <c r="K88" s="115">
        <v>13.94</v>
      </c>
      <c r="L88" s="63">
        <v>1</v>
      </c>
      <c r="M88" s="115">
        <v>7.0000000000000007E-2</v>
      </c>
      <c r="N88" s="63">
        <v>0</v>
      </c>
      <c r="O88" s="115">
        <v>0</v>
      </c>
      <c r="P88" s="63">
        <v>0</v>
      </c>
      <c r="Q88" s="115">
        <v>0</v>
      </c>
      <c r="R88" s="63">
        <f t="shared" si="2"/>
        <v>11</v>
      </c>
      <c r="S88" s="115">
        <f t="shared" si="2"/>
        <v>14.54</v>
      </c>
    </row>
    <row r="89" spans="1:19" ht="15.75" thickTop="1" x14ac:dyDescent="0.25">
      <c r="A89" s="402"/>
      <c r="B89" s="283"/>
      <c r="C89" s="405"/>
      <c r="D89" s="283"/>
      <c r="E89" s="413"/>
      <c r="F89" s="292"/>
      <c r="G89" s="82" t="s">
        <v>135</v>
      </c>
      <c r="H89" s="116">
        <v>233</v>
      </c>
      <c r="I89" s="117">
        <v>1345.79</v>
      </c>
      <c r="J89" s="116">
        <v>498</v>
      </c>
      <c r="K89" s="117">
        <v>8437.14</v>
      </c>
      <c r="L89" s="116">
        <v>389</v>
      </c>
      <c r="M89" s="117">
        <v>21749.25</v>
      </c>
      <c r="N89" s="116">
        <v>640</v>
      </c>
      <c r="O89" s="117">
        <v>28897.599999999999</v>
      </c>
      <c r="P89" s="116">
        <v>4</v>
      </c>
      <c r="Q89" s="117">
        <v>208.48</v>
      </c>
      <c r="R89" s="116">
        <f t="shared" si="2"/>
        <v>1764</v>
      </c>
      <c r="S89" s="117">
        <f>SUM(S79:S88)</f>
        <v>60638.26</v>
      </c>
    </row>
    <row r="90" spans="1:19" ht="15.75" thickBot="1" x14ac:dyDescent="0.3">
      <c r="A90" s="402"/>
      <c r="B90" s="283"/>
      <c r="C90" s="405"/>
      <c r="D90" s="283"/>
      <c r="E90" s="412" t="s">
        <v>134</v>
      </c>
      <c r="F90" s="292"/>
      <c r="G90" s="114" t="s">
        <v>133</v>
      </c>
      <c r="H90" s="63">
        <v>0</v>
      </c>
      <c r="I90" s="115">
        <v>0</v>
      </c>
      <c r="J90" s="63">
        <v>0</v>
      </c>
      <c r="K90" s="115">
        <v>0</v>
      </c>
      <c r="L90" s="63">
        <v>0</v>
      </c>
      <c r="M90" s="115">
        <v>0</v>
      </c>
      <c r="N90" s="63">
        <v>0</v>
      </c>
      <c r="O90" s="115">
        <v>0</v>
      </c>
      <c r="P90" s="63">
        <v>0</v>
      </c>
      <c r="Q90" s="115">
        <v>0</v>
      </c>
      <c r="R90" s="63">
        <f t="shared" ref="R90:S122" si="3">+H90+J90+L90+N90+P90</f>
        <v>0</v>
      </c>
      <c r="S90" s="115">
        <f>+I90+K90+M90+O90+Q90</f>
        <v>0</v>
      </c>
    </row>
    <row r="91" spans="1:19" ht="15.75" thickTop="1" x14ac:dyDescent="0.25">
      <c r="A91" s="402"/>
      <c r="B91" s="283"/>
      <c r="C91" s="405"/>
      <c r="D91" s="283"/>
      <c r="E91" s="413"/>
      <c r="F91" s="292"/>
      <c r="G91" s="82" t="s">
        <v>132</v>
      </c>
      <c r="H91" s="116">
        <v>0</v>
      </c>
      <c r="I91" s="117">
        <v>0</v>
      </c>
      <c r="J91" s="116">
        <v>0</v>
      </c>
      <c r="K91" s="117">
        <v>0</v>
      </c>
      <c r="L91" s="116">
        <v>0</v>
      </c>
      <c r="M91" s="117">
        <v>0</v>
      </c>
      <c r="N91" s="116">
        <v>0</v>
      </c>
      <c r="O91" s="117">
        <v>0</v>
      </c>
      <c r="P91" s="116">
        <v>0</v>
      </c>
      <c r="Q91" s="117">
        <v>0</v>
      </c>
      <c r="R91" s="116">
        <f t="shared" si="3"/>
        <v>0</v>
      </c>
      <c r="S91" s="117">
        <f>SUM(S90)</f>
        <v>0</v>
      </c>
    </row>
    <row r="92" spans="1:19" ht="15" customHeight="1" x14ac:dyDescent="0.25">
      <c r="A92" s="402"/>
      <c r="B92" s="283"/>
      <c r="C92" s="405"/>
      <c r="D92" s="283"/>
      <c r="E92" s="412" t="s">
        <v>131</v>
      </c>
      <c r="F92" s="292"/>
      <c r="G92" s="114" t="s">
        <v>130</v>
      </c>
      <c r="H92" s="63">
        <v>9</v>
      </c>
      <c r="I92" s="115">
        <v>17.71</v>
      </c>
      <c r="J92" s="63">
        <v>16</v>
      </c>
      <c r="K92" s="115">
        <v>87.74</v>
      </c>
      <c r="L92" s="63">
        <v>38</v>
      </c>
      <c r="M92" s="115">
        <v>438.1</v>
      </c>
      <c r="N92" s="63">
        <v>125</v>
      </c>
      <c r="O92" s="115">
        <v>2810.57</v>
      </c>
      <c r="P92" s="63">
        <v>0</v>
      </c>
      <c r="Q92" s="115">
        <v>0</v>
      </c>
      <c r="R92" s="63">
        <f t="shared" si="3"/>
        <v>188</v>
      </c>
      <c r="S92" s="115">
        <f t="shared" si="3"/>
        <v>3354.12</v>
      </c>
    </row>
    <row r="93" spans="1:19" ht="15" customHeight="1" x14ac:dyDescent="0.25">
      <c r="A93" s="402"/>
      <c r="B93" s="283"/>
      <c r="C93" s="405"/>
      <c r="D93" s="283"/>
      <c r="E93" s="405"/>
      <c r="F93" s="292"/>
      <c r="G93" s="114" t="s">
        <v>484</v>
      </c>
      <c r="H93" s="63">
        <v>0</v>
      </c>
      <c r="I93" s="115">
        <v>0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0</v>
      </c>
      <c r="S93" s="115">
        <f t="shared" si="3"/>
        <v>0</v>
      </c>
    </row>
    <row r="94" spans="1:19" x14ac:dyDescent="0.25">
      <c r="A94" s="402"/>
      <c r="B94" s="283"/>
      <c r="C94" s="405"/>
      <c r="D94" s="283"/>
      <c r="E94" s="405"/>
      <c r="F94" s="292"/>
      <c r="G94" s="114" t="s">
        <v>129</v>
      </c>
      <c r="H94" s="63">
        <v>23</v>
      </c>
      <c r="I94" s="115">
        <v>97.63</v>
      </c>
      <c r="J94" s="63">
        <v>135</v>
      </c>
      <c r="K94" s="115">
        <v>1519.32</v>
      </c>
      <c r="L94" s="63">
        <v>49</v>
      </c>
      <c r="M94" s="115">
        <v>689.96</v>
      </c>
      <c r="N94" s="63">
        <v>580</v>
      </c>
      <c r="O94" s="115">
        <v>19571.36</v>
      </c>
      <c r="P94" s="63">
        <v>1</v>
      </c>
      <c r="Q94" s="115">
        <v>0.9</v>
      </c>
      <c r="R94" s="63">
        <f t="shared" si="3"/>
        <v>788</v>
      </c>
      <c r="S94" s="115">
        <f t="shared" si="3"/>
        <v>21879.170000000002</v>
      </c>
    </row>
    <row r="95" spans="1:19" x14ac:dyDescent="0.25">
      <c r="A95" s="402"/>
      <c r="B95" s="283"/>
      <c r="C95" s="405"/>
      <c r="D95" s="283"/>
      <c r="E95" s="405"/>
      <c r="F95" s="292"/>
      <c r="G95" s="114" t="s">
        <v>485</v>
      </c>
      <c r="H95" s="63">
        <v>0</v>
      </c>
      <c r="I95" s="115">
        <v>0</v>
      </c>
      <c r="J95" s="63">
        <v>0</v>
      </c>
      <c r="K95" s="115">
        <v>0</v>
      </c>
      <c r="L95" s="63">
        <v>0</v>
      </c>
      <c r="M95" s="115">
        <v>0</v>
      </c>
      <c r="N95" s="63">
        <v>0</v>
      </c>
      <c r="O95" s="115">
        <v>0</v>
      </c>
      <c r="P95" s="63">
        <v>0</v>
      </c>
      <c r="Q95" s="115">
        <v>0</v>
      </c>
      <c r="R95" s="63">
        <f t="shared" si="3"/>
        <v>0</v>
      </c>
      <c r="S95" s="115">
        <f t="shared" si="3"/>
        <v>0</v>
      </c>
    </row>
    <row r="96" spans="1:19" x14ac:dyDescent="0.25">
      <c r="A96" s="402"/>
      <c r="B96" s="283"/>
      <c r="C96" s="405"/>
      <c r="D96" s="283"/>
      <c r="E96" s="405"/>
      <c r="F96" s="292"/>
      <c r="G96" s="114" t="s">
        <v>486</v>
      </c>
      <c r="H96" s="63">
        <v>0</v>
      </c>
      <c r="I96" s="115">
        <v>0</v>
      </c>
      <c r="J96" s="63">
        <v>0</v>
      </c>
      <c r="K96" s="115">
        <v>0</v>
      </c>
      <c r="L96" s="63">
        <v>0</v>
      </c>
      <c r="M96" s="115">
        <v>0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0</v>
      </c>
      <c r="S96" s="115">
        <f t="shared" si="3"/>
        <v>0</v>
      </c>
    </row>
    <row r="97" spans="1:19" x14ac:dyDescent="0.25">
      <c r="A97" s="402"/>
      <c r="B97" s="283"/>
      <c r="C97" s="405"/>
      <c r="D97" s="283"/>
      <c r="E97" s="405"/>
      <c r="F97" s="292"/>
      <c r="G97" s="114" t="s">
        <v>126</v>
      </c>
      <c r="H97" s="63">
        <v>178</v>
      </c>
      <c r="I97" s="115">
        <v>438</v>
      </c>
      <c r="J97" s="63">
        <v>393</v>
      </c>
      <c r="K97" s="115">
        <v>5261.64</v>
      </c>
      <c r="L97" s="63">
        <v>237</v>
      </c>
      <c r="M97" s="115">
        <v>3518.04</v>
      </c>
      <c r="N97" s="63">
        <v>1472</v>
      </c>
      <c r="O97" s="115">
        <v>73334.27</v>
      </c>
      <c r="P97" s="63">
        <v>3</v>
      </c>
      <c r="Q97" s="115">
        <v>8.1199999999999992</v>
      </c>
      <c r="R97" s="63">
        <f t="shared" si="3"/>
        <v>2283</v>
      </c>
      <c r="S97" s="115">
        <f t="shared" si="3"/>
        <v>82560.070000000007</v>
      </c>
    </row>
    <row r="98" spans="1:19" ht="15.75" thickBot="1" x14ac:dyDescent="0.3">
      <c r="A98" s="402"/>
      <c r="B98" s="283"/>
      <c r="C98" s="405"/>
      <c r="D98" s="283"/>
      <c r="E98" s="405"/>
      <c r="F98" s="292"/>
      <c r="G98" s="114" t="s">
        <v>487</v>
      </c>
      <c r="H98" s="63">
        <v>0</v>
      </c>
      <c r="I98" s="115">
        <v>0</v>
      </c>
      <c r="J98" s="63">
        <v>0</v>
      </c>
      <c r="K98" s="115">
        <v>0</v>
      </c>
      <c r="L98" s="63">
        <v>0</v>
      </c>
      <c r="M98" s="115">
        <v>0</v>
      </c>
      <c r="N98" s="63">
        <v>1</v>
      </c>
      <c r="O98" s="115">
        <v>3.49</v>
      </c>
      <c r="P98" s="63">
        <v>0</v>
      </c>
      <c r="Q98" s="115">
        <v>0</v>
      </c>
      <c r="R98" s="63">
        <f t="shared" si="3"/>
        <v>1</v>
      </c>
      <c r="S98" s="115">
        <f t="shared" si="3"/>
        <v>3.49</v>
      </c>
    </row>
    <row r="99" spans="1:19" ht="15.75" thickTop="1" x14ac:dyDescent="0.25">
      <c r="A99" s="402"/>
      <c r="B99" s="283"/>
      <c r="C99" s="405"/>
      <c r="D99" s="283"/>
      <c r="E99" s="413"/>
      <c r="F99" s="292"/>
      <c r="G99" s="82" t="s">
        <v>124</v>
      </c>
      <c r="H99" s="116">
        <v>194</v>
      </c>
      <c r="I99" s="117">
        <v>553.34</v>
      </c>
      <c r="J99" s="116">
        <v>427</v>
      </c>
      <c r="K99" s="117">
        <v>6868.7</v>
      </c>
      <c r="L99" s="116">
        <v>266</v>
      </c>
      <c r="M99" s="117">
        <v>4646.1000000000004</v>
      </c>
      <c r="N99" s="116">
        <v>1574</v>
      </c>
      <c r="O99" s="117">
        <v>95719.69</v>
      </c>
      <c r="P99" s="116">
        <v>4</v>
      </c>
      <c r="Q99" s="117">
        <v>9.02</v>
      </c>
      <c r="R99" s="116">
        <f t="shared" si="3"/>
        <v>2465</v>
      </c>
      <c r="S99" s="117">
        <f>SUM(S92:S98)</f>
        <v>107796.85000000002</v>
      </c>
    </row>
    <row r="100" spans="1:19" ht="15" customHeight="1" x14ac:dyDescent="0.25">
      <c r="A100" s="402" t="s">
        <v>96</v>
      </c>
      <c r="B100" s="283"/>
      <c r="C100" s="405" t="s">
        <v>95</v>
      </c>
      <c r="D100" s="283"/>
      <c r="E100" s="412" t="s">
        <v>123</v>
      </c>
      <c r="F100" s="292"/>
      <c r="G100" s="114" t="s">
        <v>122</v>
      </c>
      <c r="H100" s="63">
        <v>17</v>
      </c>
      <c r="I100" s="115">
        <v>32.450000000000003</v>
      </c>
      <c r="J100" s="63">
        <v>25</v>
      </c>
      <c r="K100" s="115">
        <v>38.119999999999997</v>
      </c>
      <c r="L100" s="63">
        <v>23</v>
      </c>
      <c r="M100" s="115">
        <v>86.72</v>
      </c>
      <c r="N100" s="63">
        <v>106</v>
      </c>
      <c r="O100" s="115">
        <v>1121.1500000000001</v>
      </c>
      <c r="P100" s="63">
        <v>1</v>
      </c>
      <c r="Q100" s="115">
        <v>0.95</v>
      </c>
      <c r="R100" s="63">
        <f t="shared" si="3"/>
        <v>172</v>
      </c>
      <c r="S100" s="115">
        <f t="shared" si="3"/>
        <v>1279.3900000000001</v>
      </c>
    </row>
    <row r="101" spans="1:19" x14ac:dyDescent="0.25">
      <c r="A101" s="402"/>
      <c r="B101" s="283"/>
      <c r="C101" s="405"/>
      <c r="D101" s="283"/>
      <c r="E101" s="405"/>
      <c r="F101" s="292"/>
      <c r="G101" s="114" t="s">
        <v>121</v>
      </c>
      <c r="H101" s="63">
        <v>0</v>
      </c>
      <c r="I101" s="115">
        <v>0</v>
      </c>
      <c r="J101" s="63">
        <v>0</v>
      </c>
      <c r="K101" s="115">
        <v>0</v>
      </c>
      <c r="L101" s="63">
        <v>1</v>
      </c>
      <c r="M101" s="115">
        <v>0.11</v>
      </c>
      <c r="N101" s="63">
        <v>0</v>
      </c>
      <c r="O101" s="115">
        <v>0</v>
      </c>
      <c r="P101" s="63">
        <v>0</v>
      </c>
      <c r="Q101" s="115">
        <v>0</v>
      </c>
      <c r="R101" s="63">
        <f t="shared" si="3"/>
        <v>1</v>
      </c>
      <c r="S101" s="115">
        <f t="shared" si="3"/>
        <v>0.11</v>
      </c>
    </row>
    <row r="102" spans="1:19" x14ac:dyDescent="0.25">
      <c r="A102" s="402"/>
      <c r="B102" s="283"/>
      <c r="C102" s="405"/>
      <c r="D102" s="283"/>
      <c r="E102" s="405"/>
      <c r="F102" s="292"/>
      <c r="G102" s="114" t="s">
        <v>120</v>
      </c>
      <c r="H102" s="63">
        <v>5</v>
      </c>
      <c r="I102" s="115">
        <v>1.6</v>
      </c>
      <c r="J102" s="63">
        <v>9</v>
      </c>
      <c r="K102" s="115">
        <v>35.880000000000003</v>
      </c>
      <c r="L102" s="63">
        <v>2</v>
      </c>
      <c r="M102" s="115">
        <v>2.7</v>
      </c>
      <c r="N102" s="63">
        <v>0</v>
      </c>
      <c r="O102" s="115">
        <v>0</v>
      </c>
      <c r="P102" s="63">
        <v>0</v>
      </c>
      <c r="Q102" s="115">
        <v>0</v>
      </c>
      <c r="R102" s="63">
        <f t="shared" si="3"/>
        <v>16</v>
      </c>
      <c r="S102" s="115">
        <f t="shared" si="3"/>
        <v>40.180000000000007</v>
      </c>
    </row>
    <row r="103" spans="1:19" x14ac:dyDescent="0.25">
      <c r="A103" s="402"/>
      <c r="B103" s="283"/>
      <c r="C103" s="405"/>
      <c r="D103" s="283"/>
      <c r="E103" s="405"/>
      <c r="F103" s="292"/>
      <c r="G103" s="114" t="s">
        <v>119</v>
      </c>
      <c r="H103" s="63">
        <v>0</v>
      </c>
      <c r="I103" s="115">
        <v>0</v>
      </c>
      <c r="J103" s="63">
        <v>0</v>
      </c>
      <c r="K103" s="115">
        <v>0</v>
      </c>
      <c r="L103" s="63">
        <v>0</v>
      </c>
      <c r="M103" s="115">
        <v>0</v>
      </c>
      <c r="N103" s="63">
        <v>14</v>
      </c>
      <c r="O103" s="115">
        <v>355.88</v>
      </c>
      <c r="P103" s="63">
        <v>0</v>
      </c>
      <c r="Q103" s="115">
        <v>0</v>
      </c>
      <c r="R103" s="63">
        <f t="shared" si="3"/>
        <v>14</v>
      </c>
      <c r="S103" s="115">
        <f t="shared" si="3"/>
        <v>355.88</v>
      </c>
    </row>
    <row r="104" spans="1:19" x14ac:dyDescent="0.25">
      <c r="A104" s="402"/>
      <c r="B104" s="283"/>
      <c r="C104" s="405"/>
      <c r="D104" s="283"/>
      <c r="E104" s="405"/>
      <c r="F104" s="292"/>
      <c r="G104" s="114" t="s">
        <v>498</v>
      </c>
      <c r="H104" s="63">
        <v>0</v>
      </c>
      <c r="I104" s="115">
        <v>0</v>
      </c>
      <c r="J104" s="63">
        <v>1</v>
      </c>
      <c r="K104" s="115">
        <v>2.48</v>
      </c>
      <c r="L104" s="63">
        <v>3</v>
      </c>
      <c r="M104" s="115">
        <v>30.84</v>
      </c>
      <c r="N104" s="63">
        <v>0</v>
      </c>
      <c r="O104" s="115">
        <v>0</v>
      </c>
      <c r="P104" s="63">
        <v>0</v>
      </c>
      <c r="Q104" s="115">
        <v>0</v>
      </c>
      <c r="R104" s="63">
        <f t="shared" si="3"/>
        <v>4</v>
      </c>
      <c r="S104" s="115">
        <f t="shared" si="3"/>
        <v>33.32</v>
      </c>
    </row>
    <row r="105" spans="1:19" x14ac:dyDescent="0.25">
      <c r="A105" s="402"/>
      <c r="B105" s="283"/>
      <c r="C105" s="405"/>
      <c r="D105" s="283"/>
      <c r="E105" s="405"/>
      <c r="F105" s="292"/>
      <c r="G105" s="114" t="s">
        <v>118</v>
      </c>
      <c r="H105" s="63">
        <v>28</v>
      </c>
      <c r="I105" s="115">
        <v>5.34</v>
      </c>
      <c r="J105" s="63">
        <v>43</v>
      </c>
      <c r="K105" s="115">
        <v>223.93</v>
      </c>
      <c r="L105" s="63">
        <v>44</v>
      </c>
      <c r="M105" s="115">
        <v>651.87</v>
      </c>
      <c r="N105" s="63">
        <v>2</v>
      </c>
      <c r="O105" s="115">
        <v>6.28</v>
      </c>
      <c r="P105" s="63">
        <v>0</v>
      </c>
      <c r="Q105" s="115">
        <v>0</v>
      </c>
      <c r="R105" s="63">
        <f t="shared" si="3"/>
        <v>117</v>
      </c>
      <c r="S105" s="115">
        <f t="shared" si="3"/>
        <v>887.42</v>
      </c>
    </row>
    <row r="106" spans="1:19" x14ac:dyDescent="0.25">
      <c r="A106" s="402"/>
      <c r="B106" s="283"/>
      <c r="C106" s="405"/>
      <c r="D106" s="283"/>
      <c r="E106" s="405"/>
      <c r="F106" s="292"/>
      <c r="G106" s="114" t="s">
        <v>117</v>
      </c>
      <c r="H106" s="63">
        <v>3</v>
      </c>
      <c r="I106" s="115">
        <v>1.33</v>
      </c>
      <c r="J106" s="63">
        <v>1</v>
      </c>
      <c r="K106" s="115">
        <v>0.31</v>
      </c>
      <c r="L106" s="63">
        <v>7</v>
      </c>
      <c r="M106" s="115">
        <v>26.69</v>
      </c>
      <c r="N106" s="63">
        <v>2</v>
      </c>
      <c r="O106" s="115">
        <v>26.52</v>
      </c>
      <c r="P106" s="63">
        <v>0</v>
      </c>
      <c r="Q106" s="115">
        <v>0</v>
      </c>
      <c r="R106" s="63">
        <f t="shared" si="3"/>
        <v>13</v>
      </c>
      <c r="S106" s="115">
        <f t="shared" si="3"/>
        <v>54.85</v>
      </c>
    </row>
    <row r="107" spans="1:19" x14ac:dyDescent="0.25">
      <c r="A107" s="402"/>
      <c r="B107" s="283"/>
      <c r="C107" s="405"/>
      <c r="D107" s="283"/>
      <c r="E107" s="405"/>
      <c r="F107" s="292"/>
      <c r="G107" s="114" t="s">
        <v>116</v>
      </c>
      <c r="H107" s="63">
        <v>0</v>
      </c>
      <c r="I107" s="115">
        <v>0</v>
      </c>
      <c r="J107" s="63">
        <v>0</v>
      </c>
      <c r="K107" s="115">
        <v>0</v>
      </c>
      <c r="L107" s="63">
        <v>2</v>
      </c>
      <c r="M107" s="115">
        <v>6.28</v>
      </c>
      <c r="N107" s="63">
        <v>1</v>
      </c>
      <c r="O107" s="115">
        <v>2.4500000000000002</v>
      </c>
      <c r="P107" s="63">
        <v>0</v>
      </c>
      <c r="Q107" s="115">
        <v>0</v>
      </c>
      <c r="R107" s="63">
        <f t="shared" si="3"/>
        <v>3</v>
      </c>
      <c r="S107" s="115">
        <f t="shared" si="3"/>
        <v>8.73</v>
      </c>
    </row>
    <row r="108" spans="1:19" x14ac:dyDescent="0.25">
      <c r="A108" s="402"/>
      <c r="B108" s="283"/>
      <c r="C108" s="405"/>
      <c r="D108" s="283"/>
      <c r="E108" s="405"/>
      <c r="F108" s="292"/>
      <c r="G108" s="114" t="s">
        <v>115</v>
      </c>
      <c r="H108" s="63">
        <v>0</v>
      </c>
      <c r="I108" s="115">
        <v>0</v>
      </c>
      <c r="J108" s="63">
        <v>2</v>
      </c>
      <c r="K108" s="115">
        <v>0.79</v>
      </c>
      <c r="L108" s="63">
        <v>2</v>
      </c>
      <c r="M108" s="115">
        <v>13.69</v>
      </c>
      <c r="N108" s="63">
        <v>0</v>
      </c>
      <c r="O108" s="115">
        <v>0</v>
      </c>
      <c r="P108" s="63">
        <v>0</v>
      </c>
      <c r="Q108" s="115">
        <v>0</v>
      </c>
      <c r="R108" s="63">
        <f t="shared" si="3"/>
        <v>4</v>
      </c>
      <c r="S108" s="115">
        <f t="shared" si="3"/>
        <v>14.48</v>
      </c>
    </row>
    <row r="109" spans="1:19" x14ac:dyDescent="0.25">
      <c r="A109" s="402"/>
      <c r="B109" s="283"/>
      <c r="C109" s="405"/>
      <c r="D109" s="283"/>
      <c r="E109" s="405"/>
      <c r="F109" s="292"/>
      <c r="G109" s="114" t="s">
        <v>114</v>
      </c>
      <c r="H109" s="63">
        <v>2</v>
      </c>
      <c r="I109" s="115">
        <v>6.3</v>
      </c>
      <c r="J109" s="63">
        <v>3</v>
      </c>
      <c r="K109" s="115">
        <v>3.4</v>
      </c>
      <c r="L109" s="63">
        <v>8</v>
      </c>
      <c r="M109" s="115">
        <v>56.63</v>
      </c>
      <c r="N109" s="63">
        <v>11</v>
      </c>
      <c r="O109" s="115">
        <v>226.53</v>
      </c>
      <c r="P109" s="63">
        <v>0</v>
      </c>
      <c r="Q109" s="115">
        <v>0</v>
      </c>
      <c r="R109" s="63">
        <f t="shared" si="3"/>
        <v>24</v>
      </c>
      <c r="S109" s="115">
        <f t="shared" si="3"/>
        <v>292.86</v>
      </c>
    </row>
    <row r="110" spans="1:19" x14ac:dyDescent="0.25">
      <c r="A110" s="402"/>
      <c r="B110" s="283"/>
      <c r="C110" s="405"/>
      <c r="D110" s="283"/>
      <c r="E110" s="405"/>
      <c r="F110" s="292"/>
      <c r="G110" s="114" t="s">
        <v>113</v>
      </c>
      <c r="H110" s="63">
        <v>0</v>
      </c>
      <c r="I110" s="115">
        <v>0</v>
      </c>
      <c r="J110" s="63">
        <v>0</v>
      </c>
      <c r="K110" s="115">
        <v>0</v>
      </c>
      <c r="L110" s="63">
        <v>11</v>
      </c>
      <c r="M110" s="115">
        <v>352.68</v>
      </c>
      <c r="N110" s="63">
        <v>0</v>
      </c>
      <c r="O110" s="115">
        <v>0</v>
      </c>
      <c r="P110" s="63">
        <v>0</v>
      </c>
      <c r="Q110" s="115">
        <v>0</v>
      </c>
      <c r="R110" s="63">
        <f t="shared" si="3"/>
        <v>11</v>
      </c>
      <c r="S110" s="115">
        <f t="shared" si="3"/>
        <v>352.68</v>
      </c>
    </row>
    <row r="111" spans="1:19" x14ac:dyDescent="0.25">
      <c r="A111" s="402"/>
      <c r="B111" s="283"/>
      <c r="C111" s="405"/>
      <c r="D111" s="283"/>
      <c r="E111" s="405"/>
      <c r="F111" s="292"/>
      <c r="G111" s="114" t="s">
        <v>112</v>
      </c>
      <c r="H111" s="63">
        <v>0</v>
      </c>
      <c r="I111" s="115">
        <v>0</v>
      </c>
      <c r="J111" s="63">
        <v>0</v>
      </c>
      <c r="K111" s="115">
        <v>0</v>
      </c>
      <c r="L111" s="63">
        <v>1</v>
      </c>
      <c r="M111" s="115">
        <v>8.5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1</v>
      </c>
      <c r="S111" s="115">
        <f t="shared" si="3"/>
        <v>8.5</v>
      </c>
    </row>
    <row r="112" spans="1:19" x14ac:dyDescent="0.25">
      <c r="A112" s="402"/>
      <c r="B112" s="283"/>
      <c r="C112" s="405"/>
      <c r="D112" s="283"/>
      <c r="E112" s="405"/>
      <c r="F112" s="292"/>
      <c r="G112" s="114" t="s">
        <v>111</v>
      </c>
      <c r="H112" s="63">
        <v>3</v>
      </c>
      <c r="I112" s="115">
        <v>0.88</v>
      </c>
      <c r="J112" s="63">
        <v>2</v>
      </c>
      <c r="K112" s="115">
        <v>0.89</v>
      </c>
      <c r="L112" s="63">
        <v>6</v>
      </c>
      <c r="M112" s="115">
        <v>13.18</v>
      </c>
      <c r="N112" s="63">
        <v>1</v>
      </c>
      <c r="O112" s="115">
        <v>1.74</v>
      </c>
      <c r="P112" s="63">
        <v>0</v>
      </c>
      <c r="Q112" s="115">
        <v>0</v>
      </c>
      <c r="R112" s="63">
        <f t="shared" si="3"/>
        <v>12</v>
      </c>
      <c r="S112" s="115">
        <f t="shared" si="3"/>
        <v>16.689999999999998</v>
      </c>
    </row>
    <row r="113" spans="1:19" x14ac:dyDescent="0.25">
      <c r="A113" s="402"/>
      <c r="B113" s="283"/>
      <c r="C113" s="405"/>
      <c r="D113" s="283"/>
      <c r="E113" s="405"/>
      <c r="F113" s="292"/>
      <c r="G113" s="114" t="s">
        <v>110</v>
      </c>
      <c r="H113" s="63">
        <v>8</v>
      </c>
      <c r="I113" s="115">
        <v>17.46</v>
      </c>
      <c r="J113" s="63">
        <v>18</v>
      </c>
      <c r="K113" s="115">
        <v>115.88</v>
      </c>
      <c r="L113" s="63">
        <v>22</v>
      </c>
      <c r="M113" s="115">
        <v>204.86</v>
      </c>
      <c r="N113" s="63">
        <v>2</v>
      </c>
      <c r="O113" s="115">
        <v>25.68</v>
      </c>
      <c r="P113" s="63">
        <v>0</v>
      </c>
      <c r="Q113" s="115">
        <v>0</v>
      </c>
      <c r="R113" s="63">
        <f t="shared" si="3"/>
        <v>50</v>
      </c>
      <c r="S113" s="115">
        <f t="shared" si="3"/>
        <v>363.88000000000005</v>
      </c>
    </row>
    <row r="114" spans="1:19" x14ac:dyDescent="0.25">
      <c r="A114" s="402"/>
      <c r="B114" s="283"/>
      <c r="C114" s="405"/>
      <c r="D114" s="283"/>
      <c r="E114" s="405"/>
      <c r="F114" s="292"/>
      <c r="G114" s="114" t="s">
        <v>526</v>
      </c>
      <c r="H114" s="63">
        <v>0</v>
      </c>
      <c r="I114" s="115">
        <v>0</v>
      </c>
      <c r="J114" s="63">
        <v>2</v>
      </c>
      <c r="K114" s="115">
        <v>7.69</v>
      </c>
      <c r="L114" s="63">
        <v>0</v>
      </c>
      <c r="M114" s="115">
        <v>0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2</v>
      </c>
      <c r="S114" s="115">
        <f t="shared" si="3"/>
        <v>7.69</v>
      </c>
    </row>
    <row r="115" spans="1:19" x14ac:dyDescent="0.25">
      <c r="A115" s="402"/>
      <c r="B115" s="283"/>
      <c r="C115" s="405"/>
      <c r="D115" s="283"/>
      <c r="E115" s="405"/>
      <c r="F115" s="292"/>
      <c r="G115" s="114" t="s">
        <v>109</v>
      </c>
      <c r="H115" s="63">
        <v>6</v>
      </c>
      <c r="I115" s="115">
        <v>5.23</v>
      </c>
      <c r="J115" s="63">
        <v>0</v>
      </c>
      <c r="K115" s="115">
        <v>0</v>
      </c>
      <c r="L115" s="63">
        <v>4</v>
      </c>
      <c r="M115" s="115">
        <v>13.16</v>
      </c>
      <c r="N115" s="63">
        <v>14</v>
      </c>
      <c r="O115" s="115">
        <v>57.66</v>
      </c>
      <c r="P115" s="63">
        <v>0</v>
      </c>
      <c r="Q115" s="115">
        <v>0</v>
      </c>
      <c r="R115" s="63">
        <f t="shared" si="3"/>
        <v>24</v>
      </c>
      <c r="S115" s="115">
        <f t="shared" si="3"/>
        <v>76.05</v>
      </c>
    </row>
    <row r="116" spans="1:19" x14ac:dyDescent="0.25">
      <c r="A116" s="402"/>
      <c r="B116" s="283"/>
      <c r="C116" s="405"/>
      <c r="D116" s="283"/>
      <c r="E116" s="405"/>
      <c r="F116" s="292"/>
      <c r="G116" s="114" t="s">
        <v>108</v>
      </c>
      <c r="H116" s="63">
        <v>3</v>
      </c>
      <c r="I116" s="115">
        <v>1.81</v>
      </c>
      <c r="J116" s="63">
        <v>1</v>
      </c>
      <c r="K116" s="115">
        <v>0.03</v>
      </c>
      <c r="L116" s="63">
        <v>8</v>
      </c>
      <c r="M116" s="115">
        <v>43.8</v>
      </c>
      <c r="N116" s="63">
        <v>27</v>
      </c>
      <c r="O116" s="115">
        <v>475.44</v>
      </c>
      <c r="P116" s="63">
        <v>0</v>
      </c>
      <c r="Q116" s="115">
        <v>0</v>
      </c>
      <c r="R116" s="63">
        <f t="shared" si="3"/>
        <v>39</v>
      </c>
      <c r="S116" s="115">
        <f t="shared" si="3"/>
        <v>521.08000000000004</v>
      </c>
    </row>
    <row r="117" spans="1:19" x14ac:dyDescent="0.25">
      <c r="A117" s="402"/>
      <c r="B117" s="283"/>
      <c r="C117" s="405"/>
      <c r="D117" s="283"/>
      <c r="E117" s="405"/>
      <c r="F117" s="292"/>
      <c r="G117" s="114" t="s">
        <v>107</v>
      </c>
      <c r="H117" s="63">
        <v>3</v>
      </c>
      <c r="I117" s="115">
        <v>0.4</v>
      </c>
      <c r="J117" s="63">
        <v>1</v>
      </c>
      <c r="K117" s="115">
        <v>0.66</v>
      </c>
      <c r="L117" s="63">
        <v>1</v>
      </c>
      <c r="M117" s="115">
        <v>2.8</v>
      </c>
      <c r="N117" s="63">
        <v>2</v>
      </c>
      <c r="O117" s="115">
        <v>17.440000000000001</v>
      </c>
      <c r="P117" s="63">
        <v>0</v>
      </c>
      <c r="Q117" s="115">
        <v>0</v>
      </c>
      <c r="R117" s="63">
        <f t="shared" si="3"/>
        <v>7</v>
      </c>
      <c r="S117" s="115">
        <f t="shared" si="3"/>
        <v>21.3</v>
      </c>
    </row>
    <row r="118" spans="1:19" x14ac:dyDescent="0.25">
      <c r="A118" s="402"/>
      <c r="B118" s="283"/>
      <c r="C118" s="405"/>
      <c r="D118" s="283"/>
      <c r="E118" s="405"/>
      <c r="F118" s="292"/>
      <c r="G118" s="114" t="s">
        <v>106</v>
      </c>
      <c r="H118" s="63">
        <v>4</v>
      </c>
      <c r="I118" s="115">
        <v>2.14</v>
      </c>
      <c r="J118" s="63">
        <v>4</v>
      </c>
      <c r="K118" s="115">
        <v>11.23</v>
      </c>
      <c r="L118" s="63">
        <v>2</v>
      </c>
      <c r="M118" s="115">
        <v>4.7699999999999996</v>
      </c>
      <c r="N118" s="63">
        <v>0</v>
      </c>
      <c r="O118" s="115">
        <v>0</v>
      </c>
      <c r="P118" s="63">
        <v>0</v>
      </c>
      <c r="Q118" s="115">
        <v>0</v>
      </c>
      <c r="R118" s="63">
        <f t="shared" si="3"/>
        <v>10</v>
      </c>
      <c r="S118" s="115">
        <f t="shared" si="3"/>
        <v>18.14</v>
      </c>
    </row>
    <row r="119" spans="1:19" x14ac:dyDescent="0.25">
      <c r="A119" s="402"/>
      <c r="B119" s="283"/>
      <c r="C119" s="405"/>
      <c r="D119" s="283"/>
      <c r="E119" s="405"/>
      <c r="F119" s="292"/>
      <c r="G119" s="114" t="s">
        <v>105</v>
      </c>
      <c r="H119" s="63">
        <v>0</v>
      </c>
      <c r="I119" s="115">
        <v>0</v>
      </c>
      <c r="J119" s="63">
        <v>0</v>
      </c>
      <c r="K119" s="115">
        <v>0</v>
      </c>
      <c r="L119" s="63">
        <v>0</v>
      </c>
      <c r="M119" s="115">
        <v>0</v>
      </c>
      <c r="N119" s="63">
        <v>0</v>
      </c>
      <c r="O119" s="115">
        <v>0</v>
      </c>
      <c r="P119" s="63">
        <v>0</v>
      </c>
      <c r="Q119" s="115">
        <v>0</v>
      </c>
      <c r="R119" s="63">
        <f t="shared" si="3"/>
        <v>0</v>
      </c>
      <c r="S119" s="115">
        <f t="shared" si="3"/>
        <v>0</v>
      </c>
    </row>
    <row r="120" spans="1:19" x14ac:dyDescent="0.25">
      <c r="A120" s="402"/>
      <c r="B120" s="283"/>
      <c r="C120" s="405"/>
      <c r="D120" s="283"/>
      <c r="E120" s="405"/>
      <c r="F120" s="292"/>
      <c r="G120" s="114" t="s">
        <v>104</v>
      </c>
      <c r="H120" s="63">
        <v>3</v>
      </c>
      <c r="I120" s="115">
        <v>2.72</v>
      </c>
      <c r="J120" s="63">
        <v>0</v>
      </c>
      <c r="K120" s="115">
        <v>0</v>
      </c>
      <c r="L120" s="63">
        <v>2</v>
      </c>
      <c r="M120" s="115">
        <v>3.37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5</v>
      </c>
      <c r="S120" s="115">
        <f t="shared" si="3"/>
        <v>6.09</v>
      </c>
    </row>
    <row r="121" spans="1:19" x14ac:dyDescent="0.25">
      <c r="A121" s="402"/>
      <c r="B121" s="283"/>
      <c r="C121" s="405"/>
      <c r="D121" s="283"/>
      <c r="E121" s="405"/>
      <c r="F121" s="292"/>
      <c r="G121" s="114" t="s">
        <v>103</v>
      </c>
      <c r="H121" s="63">
        <v>2</v>
      </c>
      <c r="I121" s="115">
        <v>1.1399999999999999</v>
      </c>
      <c r="J121" s="63">
        <v>11</v>
      </c>
      <c r="K121" s="115">
        <v>115.02</v>
      </c>
      <c r="L121" s="63">
        <v>7</v>
      </c>
      <c r="M121" s="115">
        <v>71.73</v>
      </c>
      <c r="N121" s="63">
        <v>26</v>
      </c>
      <c r="O121" s="115">
        <v>388.19</v>
      </c>
      <c r="P121" s="63">
        <v>0</v>
      </c>
      <c r="Q121" s="115">
        <v>0</v>
      </c>
      <c r="R121" s="63">
        <f t="shared" si="3"/>
        <v>46</v>
      </c>
      <c r="S121" s="115">
        <f t="shared" si="3"/>
        <v>576.07999999999993</v>
      </c>
    </row>
    <row r="122" spans="1:19" x14ac:dyDescent="0.25">
      <c r="A122" s="402"/>
      <c r="B122" s="283"/>
      <c r="C122" s="405"/>
      <c r="D122" s="283"/>
      <c r="E122" s="405"/>
      <c r="F122" s="292"/>
      <c r="G122" s="114" t="s">
        <v>102</v>
      </c>
      <c r="H122" s="63">
        <v>1</v>
      </c>
      <c r="I122" s="115">
        <v>0.15</v>
      </c>
      <c r="J122" s="63">
        <v>4</v>
      </c>
      <c r="K122" s="115">
        <v>1.76</v>
      </c>
      <c r="L122" s="63">
        <v>1</v>
      </c>
      <c r="M122" s="115">
        <v>1.37</v>
      </c>
      <c r="N122" s="63">
        <v>0</v>
      </c>
      <c r="O122" s="115">
        <v>0</v>
      </c>
      <c r="P122" s="63">
        <v>0</v>
      </c>
      <c r="Q122" s="115">
        <v>0</v>
      </c>
      <c r="R122" s="63">
        <f t="shared" si="3"/>
        <v>6</v>
      </c>
      <c r="S122" s="115">
        <f t="shared" si="3"/>
        <v>3.2800000000000002</v>
      </c>
    </row>
    <row r="123" spans="1:19" x14ac:dyDescent="0.25">
      <c r="A123" s="402"/>
      <c r="B123" s="283"/>
      <c r="C123" s="405"/>
      <c r="D123" s="283"/>
      <c r="E123" s="405"/>
      <c r="F123" s="292"/>
      <c r="G123" s="114" t="s">
        <v>101</v>
      </c>
      <c r="H123" s="63">
        <v>4</v>
      </c>
      <c r="I123" s="115">
        <v>1.08</v>
      </c>
      <c r="J123" s="63">
        <v>5</v>
      </c>
      <c r="K123" s="115">
        <v>16.29</v>
      </c>
      <c r="L123" s="63">
        <v>23</v>
      </c>
      <c r="M123" s="115">
        <v>127.64</v>
      </c>
      <c r="N123" s="63">
        <v>4</v>
      </c>
      <c r="O123" s="115">
        <v>28.65</v>
      </c>
      <c r="P123" s="63">
        <v>1</v>
      </c>
      <c r="Q123" s="115">
        <v>5.64</v>
      </c>
      <c r="R123" s="63">
        <f t="shared" ref="R123:S154" si="4">+H123+J123+L123+N123+P123</f>
        <v>37</v>
      </c>
      <c r="S123" s="115">
        <f t="shared" si="4"/>
        <v>179.29999999999998</v>
      </c>
    </row>
    <row r="124" spans="1:19" x14ac:dyDescent="0.25">
      <c r="A124" s="402"/>
      <c r="B124" s="283"/>
      <c r="C124" s="405"/>
      <c r="D124" s="283"/>
      <c r="E124" s="405"/>
      <c r="F124" s="292"/>
      <c r="G124" s="114" t="s">
        <v>100</v>
      </c>
      <c r="H124" s="63">
        <v>0</v>
      </c>
      <c r="I124" s="115">
        <v>0</v>
      </c>
      <c r="J124" s="63">
        <v>0</v>
      </c>
      <c r="K124" s="115">
        <v>0</v>
      </c>
      <c r="L124" s="63">
        <v>0</v>
      </c>
      <c r="M124" s="115">
        <v>0</v>
      </c>
      <c r="N124" s="63">
        <v>0</v>
      </c>
      <c r="O124" s="115">
        <v>0</v>
      </c>
      <c r="P124" s="63">
        <v>0</v>
      </c>
      <c r="Q124" s="115">
        <v>0</v>
      </c>
      <c r="R124" s="63">
        <f t="shared" si="4"/>
        <v>0</v>
      </c>
      <c r="S124" s="115">
        <f t="shared" si="4"/>
        <v>0</v>
      </c>
    </row>
    <row r="125" spans="1:19" x14ac:dyDescent="0.25">
      <c r="A125" s="402"/>
      <c r="B125" s="283"/>
      <c r="C125" s="405"/>
      <c r="D125" s="283"/>
      <c r="E125" s="405"/>
      <c r="F125" s="292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3"/>
      <c r="C126" s="405"/>
      <c r="D126" s="283"/>
      <c r="E126" s="405"/>
      <c r="F126" s="292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0</v>
      </c>
      <c r="M126" s="115">
        <v>0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0</v>
      </c>
      <c r="S126" s="115">
        <f t="shared" si="4"/>
        <v>0</v>
      </c>
    </row>
    <row r="127" spans="1:19" x14ac:dyDescent="0.25">
      <c r="A127" s="402"/>
      <c r="B127" s="283"/>
      <c r="C127" s="405"/>
      <c r="D127" s="283"/>
      <c r="E127" s="405"/>
      <c r="F127" s="292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3"/>
      <c r="C128" s="405"/>
      <c r="D128" s="283"/>
      <c r="E128" s="405"/>
      <c r="F128" s="292"/>
      <c r="G128" s="114" t="s">
        <v>20</v>
      </c>
      <c r="H128" s="63">
        <v>4</v>
      </c>
      <c r="I128" s="115">
        <v>1.61</v>
      </c>
      <c r="J128" s="63">
        <v>6</v>
      </c>
      <c r="K128" s="115">
        <v>15.13</v>
      </c>
      <c r="L128" s="63">
        <v>24</v>
      </c>
      <c r="M128" s="115">
        <v>332.73</v>
      </c>
      <c r="N128" s="63">
        <v>4</v>
      </c>
      <c r="O128" s="115">
        <v>33.33</v>
      </c>
      <c r="P128" s="63">
        <v>1</v>
      </c>
      <c r="Q128" s="115">
        <v>9.17</v>
      </c>
      <c r="R128" s="63">
        <f t="shared" si="4"/>
        <v>39</v>
      </c>
      <c r="S128" s="115">
        <f t="shared" si="4"/>
        <v>391.97</v>
      </c>
    </row>
    <row r="129" spans="1:19" ht="15.75" thickBot="1" x14ac:dyDescent="0.3">
      <c r="A129" s="402"/>
      <c r="B129" s="283"/>
      <c r="C129" s="405"/>
      <c r="D129" s="283"/>
      <c r="E129" s="405"/>
      <c r="F129" s="292"/>
      <c r="G129" s="114" t="s">
        <v>98</v>
      </c>
      <c r="H129" s="63">
        <v>148</v>
      </c>
      <c r="I129" s="115">
        <v>36.549999999999997</v>
      </c>
      <c r="J129" s="63">
        <v>92</v>
      </c>
      <c r="K129" s="115">
        <v>97.15</v>
      </c>
      <c r="L129" s="63">
        <v>34</v>
      </c>
      <c r="M129" s="115">
        <v>121.75</v>
      </c>
      <c r="N129" s="63">
        <v>35</v>
      </c>
      <c r="O129" s="115">
        <v>38.78</v>
      </c>
      <c r="P129" s="63">
        <v>3</v>
      </c>
      <c r="Q129" s="115">
        <v>4</v>
      </c>
      <c r="R129" s="63">
        <f t="shared" si="4"/>
        <v>312</v>
      </c>
      <c r="S129" s="115">
        <f t="shared" si="4"/>
        <v>298.23</v>
      </c>
    </row>
    <row r="130" spans="1:19" ht="15.75" thickTop="1" x14ac:dyDescent="0.25">
      <c r="A130" s="402"/>
      <c r="B130" s="283"/>
      <c r="C130" s="413"/>
      <c r="D130" s="283"/>
      <c r="E130" s="413"/>
      <c r="F130" s="292"/>
      <c r="G130" s="82" t="s">
        <v>97</v>
      </c>
      <c r="H130" s="116">
        <v>178</v>
      </c>
      <c r="I130" s="117">
        <v>118.19</v>
      </c>
      <c r="J130" s="116">
        <v>150</v>
      </c>
      <c r="K130" s="117">
        <v>686.64</v>
      </c>
      <c r="L130" s="116">
        <v>129</v>
      </c>
      <c r="M130" s="117">
        <v>2177.87</v>
      </c>
      <c r="N130" s="116">
        <v>216</v>
      </c>
      <c r="O130" s="117">
        <v>2805.72</v>
      </c>
      <c r="P130" s="116">
        <v>5</v>
      </c>
      <c r="Q130" s="117">
        <v>19.760000000000002</v>
      </c>
      <c r="R130" s="116">
        <f t="shared" si="4"/>
        <v>678</v>
      </c>
      <c r="S130" s="117">
        <f>SUM(S100:S129)</f>
        <v>5808.18</v>
      </c>
    </row>
    <row r="131" spans="1:19" ht="15" customHeight="1" x14ac:dyDescent="0.25">
      <c r="A131" s="402" t="s">
        <v>96</v>
      </c>
      <c r="B131" s="283"/>
      <c r="C131" s="412" t="s">
        <v>95</v>
      </c>
      <c r="D131" s="283"/>
      <c r="E131" s="412" t="s">
        <v>94</v>
      </c>
      <c r="F131" s="292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0</v>
      </c>
      <c r="M131" s="115">
        <v>0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0</v>
      </c>
      <c r="S131" s="115">
        <f t="shared" si="4"/>
        <v>0</v>
      </c>
    </row>
    <row r="132" spans="1:19" ht="15" customHeight="1" x14ac:dyDescent="0.25">
      <c r="A132" s="402"/>
      <c r="B132" s="283"/>
      <c r="C132" s="405"/>
      <c r="D132" s="283"/>
      <c r="E132" s="405"/>
      <c r="F132" s="292"/>
      <c r="G132" s="114" t="s">
        <v>493</v>
      </c>
      <c r="H132" s="63">
        <v>0</v>
      </c>
      <c r="I132" s="115">
        <v>0</v>
      </c>
      <c r="J132" s="63">
        <v>1</v>
      </c>
      <c r="K132" s="115">
        <v>52.51</v>
      </c>
      <c r="L132" s="63">
        <v>3</v>
      </c>
      <c r="M132" s="115">
        <v>18.93</v>
      </c>
      <c r="N132" s="63">
        <v>6</v>
      </c>
      <c r="O132" s="115">
        <v>89.66</v>
      </c>
      <c r="P132" s="63">
        <v>0</v>
      </c>
      <c r="Q132" s="115">
        <v>0</v>
      </c>
      <c r="R132" s="63">
        <f t="shared" si="4"/>
        <v>10</v>
      </c>
      <c r="S132" s="115">
        <f t="shared" si="4"/>
        <v>161.1</v>
      </c>
    </row>
    <row r="133" spans="1:19" ht="15" customHeight="1" x14ac:dyDescent="0.25">
      <c r="A133" s="402"/>
      <c r="B133" s="283"/>
      <c r="C133" s="405"/>
      <c r="D133" s="283"/>
      <c r="E133" s="405"/>
      <c r="F133" s="292"/>
      <c r="G133" s="114" t="s">
        <v>93</v>
      </c>
      <c r="H133" s="63">
        <v>0</v>
      </c>
      <c r="I133" s="115">
        <v>0</v>
      </c>
      <c r="J133" s="63">
        <v>8</v>
      </c>
      <c r="K133" s="115">
        <v>58.73</v>
      </c>
      <c r="L133" s="63">
        <v>12</v>
      </c>
      <c r="M133" s="115">
        <v>185.76</v>
      </c>
      <c r="N133" s="63">
        <v>146</v>
      </c>
      <c r="O133" s="115">
        <v>2461.1</v>
      </c>
      <c r="P133" s="63">
        <v>1</v>
      </c>
      <c r="Q133" s="115">
        <v>0.73</v>
      </c>
      <c r="R133" s="63">
        <f t="shared" si="4"/>
        <v>167</v>
      </c>
      <c r="S133" s="115">
        <f t="shared" si="4"/>
        <v>2706.3199999999997</v>
      </c>
    </row>
    <row r="134" spans="1:19" ht="15" customHeight="1" x14ac:dyDescent="0.25">
      <c r="A134" s="402"/>
      <c r="B134" s="283"/>
      <c r="C134" s="405"/>
      <c r="D134" s="283"/>
      <c r="E134" s="405"/>
      <c r="F134" s="292"/>
      <c r="G134" s="114" t="s">
        <v>128</v>
      </c>
      <c r="H134" s="63">
        <v>1</v>
      </c>
      <c r="I134" s="115">
        <v>2.38</v>
      </c>
      <c r="J134" s="63">
        <v>3</v>
      </c>
      <c r="K134" s="115">
        <v>55.91</v>
      </c>
      <c r="L134" s="63">
        <v>0</v>
      </c>
      <c r="M134" s="115">
        <v>0</v>
      </c>
      <c r="N134" s="63">
        <v>9</v>
      </c>
      <c r="O134" s="115">
        <v>155.13999999999999</v>
      </c>
      <c r="P134" s="63">
        <v>0</v>
      </c>
      <c r="Q134" s="115">
        <v>0</v>
      </c>
      <c r="R134" s="63">
        <f t="shared" si="4"/>
        <v>13</v>
      </c>
      <c r="S134" s="115">
        <f t="shared" si="4"/>
        <v>213.42999999999998</v>
      </c>
    </row>
    <row r="135" spans="1:19" x14ac:dyDescent="0.25">
      <c r="A135" s="402"/>
      <c r="B135" s="283"/>
      <c r="C135" s="405"/>
      <c r="D135" s="283"/>
      <c r="E135" s="405"/>
      <c r="F135" s="292"/>
      <c r="G135" s="114" t="s">
        <v>92</v>
      </c>
      <c r="H135" s="63">
        <v>0</v>
      </c>
      <c r="I135" s="115">
        <v>0</v>
      </c>
      <c r="J135" s="63">
        <v>3</v>
      </c>
      <c r="K135" s="115">
        <v>1.0900000000000001</v>
      </c>
      <c r="L135" s="63">
        <v>0</v>
      </c>
      <c r="M135" s="115">
        <v>0</v>
      </c>
      <c r="N135" s="63">
        <v>54</v>
      </c>
      <c r="O135" s="115">
        <v>723.19</v>
      </c>
      <c r="P135" s="63">
        <v>0</v>
      </c>
      <c r="Q135" s="115">
        <v>0</v>
      </c>
      <c r="R135" s="63">
        <f t="shared" si="4"/>
        <v>57</v>
      </c>
      <c r="S135" s="115">
        <f t="shared" si="4"/>
        <v>724.28000000000009</v>
      </c>
    </row>
    <row r="136" spans="1:19" x14ac:dyDescent="0.25">
      <c r="A136" s="402"/>
      <c r="B136" s="283"/>
      <c r="C136" s="405"/>
      <c r="D136" s="283"/>
      <c r="E136" s="405"/>
      <c r="F136" s="292"/>
      <c r="G136" s="114" t="s">
        <v>91</v>
      </c>
      <c r="H136" s="63">
        <v>12</v>
      </c>
      <c r="I136" s="115">
        <v>13.73</v>
      </c>
      <c r="J136" s="63">
        <v>179</v>
      </c>
      <c r="K136" s="115">
        <v>1257.83</v>
      </c>
      <c r="L136" s="63">
        <v>2</v>
      </c>
      <c r="M136" s="115">
        <v>9.19</v>
      </c>
      <c r="N136" s="63">
        <v>40</v>
      </c>
      <c r="O136" s="115">
        <v>345.61</v>
      </c>
      <c r="P136" s="63">
        <v>0</v>
      </c>
      <c r="Q136" s="115">
        <v>0</v>
      </c>
      <c r="R136" s="63">
        <f t="shared" si="4"/>
        <v>233</v>
      </c>
      <c r="S136" s="115">
        <f t="shared" si="4"/>
        <v>1626.3600000000001</v>
      </c>
    </row>
    <row r="137" spans="1:19" x14ac:dyDescent="0.25">
      <c r="A137" s="402"/>
      <c r="B137" s="283"/>
      <c r="C137" s="405"/>
      <c r="D137" s="283"/>
      <c r="E137" s="405"/>
      <c r="F137" s="292"/>
      <c r="G137" s="114" t="s">
        <v>90</v>
      </c>
      <c r="H137" s="63">
        <v>0</v>
      </c>
      <c r="I137" s="115">
        <v>0</v>
      </c>
      <c r="J137" s="63">
        <v>5</v>
      </c>
      <c r="K137" s="115">
        <v>8.49</v>
      </c>
      <c r="L137" s="63">
        <v>11</v>
      </c>
      <c r="M137" s="115">
        <v>160.68</v>
      </c>
      <c r="N137" s="63">
        <v>117</v>
      </c>
      <c r="O137" s="115">
        <v>1300.18</v>
      </c>
      <c r="P137" s="63">
        <v>0</v>
      </c>
      <c r="Q137" s="115">
        <v>0</v>
      </c>
      <c r="R137" s="63">
        <f t="shared" si="4"/>
        <v>133</v>
      </c>
      <c r="S137" s="115">
        <f t="shared" si="4"/>
        <v>1469.3500000000001</v>
      </c>
    </row>
    <row r="138" spans="1:19" x14ac:dyDescent="0.25">
      <c r="A138" s="402"/>
      <c r="B138" s="283"/>
      <c r="C138" s="405"/>
      <c r="D138" s="283"/>
      <c r="E138" s="405"/>
      <c r="F138" s="292"/>
      <c r="G138" s="114" t="s">
        <v>127</v>
      </c>
      <c r="H138" s="63">
        <v>9</v>
      </c>
      <c r="I138" s="115">
        <v>19.36</v>
      </c>
      <c r="J138" s="63">
        <v>8</v>
      </c>
      <c r="K138" s="115">
        <v>87.29</v>
      </c>
      <c r="L138" s="63">
        <v>16</v>
      </c>
      <c r="M138" s="115">
        <v>217.02</v>
      </c>
      <c r="N138" s="63">
        <v>24</v>
      </c>
      <c r="O138" s="115">
        <v>215.88</v>
      </c>
      <c r="P138" s="63">
        <v>0</v>
      </c>
      <c r="Q138" s="115">
        <v>0</v>
      </c>
      <c r="R138" s="63">
        <f t="shared" si="4"/>
        <v>57</v>
      </c>
      <c r="S138" s="115">
        <f t="shared" si="4"/>
        <v>539.54999999999995</v>
      </c>
    </row>
    <row r="139" spans="1:19" x14ac:dyDescent="0.25">
      <c r="A139" s="402"/>
      <c r="B139" s="283"/>
      <c r="C139" s="405"/>
      <c r="D139" s="283"/>
      <c r="E139" s="405"/>
      <c r="F139" s="292"/>
      <c r="G139" s="114" t="s">
        <v>89</v>
      </c>
      <c r="H139" s="63">
        <v>0</v>
      </c>
      <c r="I139" s="115">
        <v>0</v>
      </c>
      <c r="J139" s="63">
        <v>1</v>
      </c>
      <c r="K139" s="115">
        <v>6.61</v>
      </c>
      <c r="L139" s="63">
        <v>2</v>
      </c>
      <c r="M139" s="115">
        <v>19</v>
      </c>
      <c r="N139" s="63">
        <v>38</v>
      </c>
      <c r="O139" s="115">
        <v>722.66</v>
      </c>
      <c r="P139" s="63">
        <v>0</v>
      </c>
      <c r="Q139" s="115">
        <v>0</v>
      </c>
      <c r="R139" s="63">
        <f t="shared" si="4"/>
        <v>41</v>
      </c>
      <c r="S139" s="115">
        <f t="shared" si="4"/>
        <v>748.27</v>
      </c>
    </row>
    <row r="140" spans="1:19" x14ac:dyDescent="0.25">
      <c r="A140" s="402"/>
      <c r="B140" s="283"/>
      <c r="C140" s="405"/>
      <c r="D140" s="283"/>
      <c r="E140" s="405"/>
      <c r="F140" s="292"/>
      <c r="G140" s="114" t="s">
        <v>88</v>
      </c>
      <c r="H140" s="63">
        <v>4</v>
      </c>
      <c r="I140" s="115">
        <v>4.16</v>
      </c>
      <c r="J140" s="63">
        <v>1</v>
      </c>
      <c r="K140" s="115">
        <v>0.08</v>
      </c>
      <c r="L140" s="63">
        <v>1</v>
      </c>
      <c r="M140" s="115">
        <v>1.66</v>
      </c>
      <c r="N140" s="63">
        <v>4</v>
      </c>
      <c r="O140" s="115">
        <v>22.28</v>
      </c>
      <c r="P140" s="63">
        <v>0</v>
      </c>
      <c r="Q140" s="115">
        <v>0</v>
      </c>
      <c r="R140" s="63">
        <f t="shared" si="4"/>
        <v>10</v>
      </c>
      <c r="S140" s="115">
        <f t="shared" si="4"/>
        <v>28.18</v>
      </c>
    </row>
    <row r="141" spans="1:19" x14ac:dyDescent="0.25">
      <c r="A141" s="402"/>
      <c r="B141" s="283"/>
      <c r="C141" s="405"/>
      <c r="D141" s="283"/>
      <c r="E141" s="405"/>
      <c r="F141" s="292"/>
      <c r="G141" s="114" t="s">
        <v>125</v>
      </c>
      <c r="H141" s="63">
        <v>2</v>
      </c>
      <c r="I141" s="115">
        <v>0.43</v>
      </c>
      <c r="J141" s="63">
        <v>2</v>
      </c>
      <c r="K141" s="115">
        <v>14.24</v>
      </c>
      <c r="L141" s="63">
        <v>0</v>
      </c>
      <c r="M141" s="115">
        <v>0</v>
      </c>
      <c r="N141" s="63">
        <v>23</v>
      </c>
      <c r="O141" s="115">
        <v>469.12</v>
      </c>
      <c r="P141" s="63">
        <v>0</v>
      </c>
      <c r="Q141" s="115">
        <v>0</v>
      </c>
      <c r="R141" s="63">
        <f t="shared" si="4"/>
        <v>27</v>
      </c>
      <c r="S141" s="115">
        <f t="shared" si="4"/>
        <v>483.79</v>
      </c>
    </row>
    <row r="142" spans="1:19" ht="15.75" thickBot="1" x14ac:dyDescent="0.3">
      <c r="A142" s="402"/>
      <c r="B142" s="283"/>
      <c r="C142" s="405"/>
      <c r="D142" s="283"/>
      <c r="E142" s="405"/>
      <c r="F142" s="292"/>
      <c r="G142" s="114" t="s">
        <v>87</v>
      </c>
      <c r="H142" s="63">
        <v>1</v>
      </c>
      <c r="I142" s="115">
        <v>0.15</v>
      </c>
      <c r="J142" s="63">
        <v>1</v>
      </c>
      <c r="K142" s="115">
        <v>0.41</v>
      </c>
      <c r="L142" s="63">
        <v>0</v>
      </c>
      <c r="M142" s="115">
        <v>0</v>
      </c>
      <c r="N142" s="63">
        <v>2</v>
      </c>
      <c r="O142" s="115">
        <v>4.25</v>
      </c>
      <c r="P142" s="63">
        <v>0</v>
      </c>
      <c r="Q142" s="115">
        <v>0</v>
      </c>
      <c r="R142" s="63">
        <f t="shared" si="4"/>
        <v>4</v>
      </c>
      <c r="S142" s="115">
        <f t="shared" si="4"/>
        <v>4.8099999999999996</v>
      </c>
    </row>
    <row r="143" spans="1:19" ht="15.75" thickTop="1" x14ac:dyDescent="0.25">
      <c r="A143" s="402"/>
      <c r="B143" s="283"/>
      <c r="C143" s="405"/>
      <c r="D143" s="283"/>
      <c r="E143" s="413"/>
      <c r="F143" s="292"/>
      <c r="G143" s="82" t="s">
        <v>86</v>
      </c>
      <c r="H143" s="116">
        <v>27</v>
      </c>
      <c r="I143" s="117">
        <v>40.21</v>
      </c>
      <c r="J143" s="116">
        <v>199</v>
      </c>
      <c r="K143" s="117">
        <v>1543.1899999999998</v>
      </c>
      <c r="L143" s="116">
        <v>44</v>
      </c>
      <c r="M143" s="117">
        <v>612.24</v>
      </c>
      <c r="N143" s="116">
        <v>419</v>
      </c>
      <c r="O143" s="117">
        <v>6509.07</v>
      </c>
      <c r="P143" s="116">
        <v>1</v>
      </c>
      <c r="Q143" s="117">
        <v>0.73</v>
      </c>
      <c r="R143" s="116">
        <f t="shared" si="4"/>
        <v>690</v>
      </c>
      <c r="S143" s="117">
        <f>SUM(S131:S142)</f>
        <v>8705.44</v>
      </c>
    </row>
    <row r="144" spans="1:19" ht="15" customHeight="1" x14ac:dyDescent="0.25">
      <c r="A144" s="402"/>
      <c r="B144" s="283"/>
      <c r="C144" s="405"/>
      <c r="D144" s="283"/>
      <c r="E144" s="412" t="s">
        <v>85</v>
      </c>
      <c r="F144" s="292"/>
      <c r="G144" s="114" t="s">
        <v>84</v>
      </c>
      <c r="H144" s="63">
        <v>0</v>
      </c>
      <c r="I144" s="115">
        <v>0</v>
      </c>
      <c r="J144" s="63">
        <v>0</v>
      </c>
      <c r="K144" s="115">
        <v>0</v>
      </c>
      <c r="L144" s="63">
        <v>9</v>
      </c>
      <c r="M144" s="115">
        <v>210.81</v>
      </c>
      <c r="N144" s="63">
        <v>0</v>
      </c>
      <c r="O144" s="115">
        <v>0</v>
      </c>
      <c r="P144" s="63">
        <v>0</v>
      </c>
      <c r="Q144" s="115">
        <v>0</v>
      </c>
      <c r="R144" s="63">
        <f t="shared" si="4"/>
        <v>9</v>
      </c>
      <c r="S144" s="115">
        <f t="shared" si="4"/>
        <v>210.81</v>
      </c>
    </row>
    <row r="145" spans="1:19" x14ac:dyDescent="0.25">
      <c r="A145" s="402"/>
      <c r="B145" s="283"/>
      <c r="C145" s="405"/>
      <c r="D145" s="283"/>
      <c r="E145" s="405"/>
      <c r="F145" s="292"/>
      <c r="G145" s="114" t="s">
        <v>83</v>
      </c>
      <c r="H145" s="63">
        <v>0</v>
      </c>
      <c r="I145" s="115">
        <v>0</v>
      </c>
      <c r="J145" s="63">
        <v>0</v>
      </c>
      <c r="K145" s="115">
        <v>0</v>
      </c>
      <c r="L145" s="63">
        <v>6</v>
      </c>
      <c r="M145" s="115">
        <v>93.49</v>
      </c>
      <c r="N145" s="63">
        <v>14</v>
      </c>
      <c r="O145" s="115">
        <v>429.16</v>
      </c>
      <c r="P145" s="63">
        <v>0</v>
      </c>
      <c r="Q145" s="115">
        <v>0</v>
      </c>
      <c r="R145" s="63">
        <f t="shared" si="4"/>
        <v>20</v>
      </c>
      <c r="S145" s="115">
        <f t="shared" si="4"/>
        <v>522.65</v>
      </c>
    </row>
    <row r="146" spans="1:19" x14ac:dyDescent="0.25">
      <c r="A146" s="402"/>
      <c r="B146" s="283"/>
      <c r="C146" s="405"/>
      <c r="D146" s="283"/>
      <c r="E146" s="405"/>
      <c r="F146" s="292"/>
      <c r="G146" s="114" t="s">
        <v>82</v>
      </c>
      <c r="H146" s="63">
        <v>0</v>
      </c>
      <c r="I146" s="115">
        <v>0</v>
      </c>
      <c r="J146" s="63">
        <v>2</v>
      </c>
      <c r="K146" s="115">
        <v>19.82</v>
      </c>
      <c r="L146" s="63">
        <v>18</v>
      </c>
      <c r="M146" s="115">
        <v>260.25</v>
      </c>
      <c r="N146" s="63">
        <v>59</v>
      </c>
      <c r="O146" s="115">
        <v>2069.6999999999998</v>
      </c>
      <c r="P146" s="63">
        <v>0</v>
      </c>
      <c r="Q146" s="115">
        <v>0</v>
      </c>
      <c r="R146" s="63">
        <f t="shared" si="4"/>
        <v>79</v>
      </c>
      <c r="S146" s="115">
        <f t="shared" si="4"/>
        <v>2349.77</v>
      </c>
    </row>
    <row r="147" spans="1:19" x14ac:dyDescent="0.25">
      <c r="A147" s="402"/>
      <c r="B147" s="283"/>
      <c r="C147" s="405"/>
      <c r="D147" s="283"/>
      <c r="E147" s="405"/>
      <c r="F147" s="292"/>
      <c r="G147" s="114" t="s">
        <v>81</v>
      </c>
      <c r="H147" s="63">
        <v>0</v>
      </c>
      <c r="I147" s="115">
        <v>0</v>
      </c>
      <c r="J147" s="63">
        <v>0</v>
      </c>
      <c r="K147" s="115">
        <v>0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0</v>
      </c>
      <c r="S147" s="115">
        <f t="shared" si="4"/>
        <v>0</v>
      </c>
    </row>
    <row r="148" spans="1:19" x14ac:dyDescent="0.25">
      <c r="A148" s="402"/>
      <c r="B148" s="283"/>
      <c r="C148" s="405"/>
      <c r="D148" s="283"/>
      <c r="E148" s="405"/>
      <c r="F148" s="292"/>
      <c r="G148" s="114" t="s">
        <v>80</v>
      </c>
      <c r="H148" s="63">
        <v>0</v>
      </c>
      <c r="I148" s="115">
        <v>0</v>
      </c>
      <c r="J148" s="63">
        <v>0</v>
      </c>
      <c r="K148" s="115">
        <v>0</v>
      </c>
      <c r="L148" s="63">
        <v>0</v>
      </c>
      <c r="M148" s="115">
        <v>0</v>
      </c>
      <c r="N148" s="63">
        <v>1</v>
      </c>
      <c r="O148" s="115">
        <v>5.08</v>
      </c>
      <c r="P148" s="63">
        <v>0</v>
      </c>
      <c r="Q148" s="115">
        <v>0</v>
      </c>
      <c r="R148" s="63">
        <f t="shared" si="4"/>
        <v>1</v>
      </c>
      <c r="S148" s="115">
        <f t="shared" si="4"/>
        <v>5.08</v>
      </c>
    </row>
    <row r="149" spans="1:19" ht="15.75" thickBot="1" x14ac:dyDescent="0.3">
      <c r="A149" s="402"/>
      <c r="B149" s="283"/>
      <c r="C149" s="405"/>
      <c r="D149" s="283"/>
      <c r="E149" s="405"/>
      <c r="F149" s="292"/>
      <c r="G149" s="114" t="s">
        <v>79</v>
      </c>
      <c r="H149" s="63">
        <v>0</v>
      </c>
      <c r="I149" s="115">
        <v>0</v>
      </c>
      <c r="J149" s="63">
        <v>0</v>
      </c>
      <c r="K149" s="115">
        <v>0</v>
      </c>
      <c r="L149" s="63">
        <v>0</v>
      </c>
      <c r="M149" s="115">
        <v>0</v>
      </c>
      <c r="N149" s="63">
        <v>1</v>
      </c>
      <c r="O149" s="115">
        <v>5.93</v>
      </c>
      <c r="P149" s="63">
        <v>0</v>
      </c>
      <c r="Q149" s="115">
        <v>0</v>
      </c>
      <c r="R149" s="63">
        <f t="shared" si="4"/>
        <v>1</v>
      </c>
      <c r="S149" s="115">
        <f t="shared" si="4"/>
        <v>5.93</v>
      </c>
    </row>
    <row r="150" spans="1:19" ht="15.75" thickTop="1" x14ac:dyDescent="0.25">
      <c r="A150" s="402"/>
      <c r="B150" s="283"/>
      <c r="C150" s="405"/>
      <c r="D150" s="283"/>
      <c r="E150" s="413"/>
      <c r="F150" s="292"/>
      <c r="G150" s="82" t="s">
        <v>78</v>
      </c>
      <c r="H150" s="116">
        <v>0</v>
      </c>
      <c r="I150" s="117">
        <v>0</v>
      </c>
      <c r="J150" s="116">
        <v>2</v>
      </c>
      <c r="K150" s="117">
        <v>19.82</v>
      </c>
      <c r="L150" s="116">
        <v>31</v>
      </c>
      <c r="M150" s="117">
        <v>564.54999999999995</v>
      </c>
      <c r="N150" s="116">
        <v>73</v>
      </c>
      <c r="O150" s="117">
        <v>2509.87</v>
      </c>
      <c r="P150" s="116">
        <v>0</v>
      </c>
      <c r="Q150" s="117">
        <v>0</v>
      </c>
      <c r="R150" s="116">
        <f t="shared" si="4"/>
        <v>106</v>
      </c>
      <c r="S150" s="117">
        <f>SUM(S144:S149)</f>
        <v>3094.24</v>
      </c>
    </row>
    <row r="151" spans="1:19" ht="15.75" thickBot="1" x14ac:dyDescent="0.3">
      <c r="A151" s="402"/>
      <c r="B151" s="283"/>
      <c r="C151" s="405"/>
      <c r="D151" s="283"/>
      <c r="E151" s="412" t="s">
        <v>77</v>
      </c>
      <c r="F151" s="292"/>
      <c r="G151" s="114" t="s">
        <v>76</v>
      </c>
      <c r="H151" s="63">
        <v>359</v>
      </c>
      <c r="I151" s="115">
        <v>358.51</v>
      </c>
      <c r="J151" s="63">
        <v>197</v>
      </c>
      <c r="K151" s="115">
        <v>597.9</v>
      </c>
      <c r="L151" s="63">
        <v>257</v>
      </c>
      <c r="M151" s="115">
        <v>903.61</v>
      </c>
      <c r="N151" s="63">
        <v>312</v>
      </c>
      <c r="O151" s="115">
        <v>3491.71</v>
      </c>
      <c r="P151" s="63">
        <v>15</v>
      </c>
      <c r="Q151" s="115">
        <v>23.86</v>
      </c>
      <c r="R151" s="63">
        <f t="shared" si="4"/>
        <v>1140</v>
      </c>
      <c r="S151" s="115">
        <f>+I151+K151+M151+O151+Q151</f>
        <v>5375.5899999999992</v>
      </c>
    </row>
    <row r="152" spans="1:19" ht="15.75" thickTop="1" x14ac:dyDescent="0.25">
      <c r="A152" s="402"/>
      <c r="B152" s="283"/>
      <c r="C152" s="405"/>
      <c r="D152" s="283"/>
      <c r="E152" s="405"/>
      <c r="F152" s="292"/>
      <c r="G152" s="82" t="s">
        <v>508</v>
      </c>
      <c r="H152" s="116">
        <v>359</v>
      </c>
      <c r="I152" s="117">
        <v>358.51</v>
      </c>
      <c r="J152" s="116">
        <v>197</v>
      </c>
      <c r="K152" s="117">
        <v>597.9</v>
      </c>
      <c r="L152" s="116">
        <v>257</v>
      </c>
      <c r="M152" s="117">
        <v>903.61</v>
      </c>
      <c r="N152" s="116">
        <v>312</v>
      </c>
      <c r="O152" s="117">
        <v>3491.71</v>
      </c>
      <c r="P152" s="116">
        <v>15</v>
      </c>
      <c r="Q152" s="117">
        <v>23.86</v>
      </c>
      <c r="R152" s="116">
        <f t="shared" si="4"/>
        <v>1140</v>
      </c>
      <c r="S152" s="117">
        <f>SUM(S151)</f>
        <v>5375.5899999999992</v>
      </c>
    </row>
    <row r="153" spans="1:19" x14ac:dyDescent="0.25">
      <c r="A153" s="402"/>
      <c r="B153" s="283"/>
      <c r="C153" s="405"/>
      <c r="D153" s="283"/>
      <c r="E153" s="412" t="s">
        <v>74</v>
      </c>
      <c r="F153" s="292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3"/>
      <c r="C154" s="405"/>
      <c r="D154" s="283"/>
      <c r="E154" s="405"/>
      <c r="F154" s="292"/>
      <c r="G154" s="114" t="s">
        <v>72</v>
      </c>
      <c r="H154" s="63">
        <v>0</v>
      </c>
      <c r="I154" s="115">
        <v>0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0</v>
      </c>
      <c r="S154" s="115">
        <f>+I154+K154+M154+O154+Q154</f>
        <v>0</v>
      </c>
    </row>
    <row r="155" spans="1:19" x14ac:dyDescent="0.25">
      <c r="A155" s="402"/>
      <c r="B155" s="283"/>
      <c r="C155" s="405"/>
      <c r="D155" s="283"/>
      <c r="E155" s="405"/>
      <c r="F155" s="292"/>
      <c r="G155" s="114" t="s">
        <v>71</v>
      </c>
      <c r="H155" s="63">
        <v>0</v>
      </c>
      <c r="I155" s="115">
        <v>0</v>
      </c>
      <c r="J155" s="63">
        <v>1</v>
      </c>
      <c r="K155" s="115">
        <v>0.04</v>
      </c>
      <c r="L155" s="63">
        <v>5</v>
      </c>
      <c r="M155" s="115">
        <v>17.59</v>
      </c>
      <c r="N155" s="63">
        <v>2</v>
      </c>
      <c r="O155" s="115">
        <v>3.51</v>
      </c>
      <c r="P155" s="63">
        <v>0</v>
      </c>
      <c r="Q155" s="115">
        <v>0</v>
      </c>
      <c r="R155" s="63">
        <f t="shared" ref="R155:S186" si="5">+H155+J155+L155+N155+P155</f>
        <v>8</v>
      </c>
      <c r="S155" s="115">
        <f>+I155+K155+M155+O155+Q155</f>
        <v>21.14</v>
      </c>
    </row>
    <row r="156" spans="1:19" ht="15.75" thickBot="1" x14ac:dyDescent="0.3">
      <c r="A156" s="402"/>
      <c r="B156" s="283"/>
      <c r="C156" s="405"/>
      <c r="D156" s="283"/>
      <c r="E156" s="405"/>
      <c r="F156" s="292"/>
      <c r="G156" s="114" t="s">
        <v>70</v>
      </c>
      <c r="H156" s="63">
        <v>0</v>
      </c>
      <c r="I156" s="115">
        <v>0</v>
      </c>
      <c r="J156" s="63">
        <v>0</v>
      </c>
      <c r="K156" s="115">
        <v>0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0</v>
      </c>
      <c r="S156" s="115">
        <f>+I156+K156+M156+O156+Q156</f>
        <v>0</v>
      </c>
    </row>
    <row r="157" spans="1:19" ht="16.5" thickTop="1" thickBot="1" x14ac:dyDescent="0.3">
      <c r="A157" s="402"/>
      <c r="B157" s="283"/>
      <c r="C157" s="405"/>
      <c r="D157" s="283"/>
      <c r="E157" s="407"/>
      <c r="F157" s="292"/>
      <c r="G157" s="82" t="s">
        <v>69</v>
      </c>
      <c r="H157" s="116">
        <v>0</v>
      </c>
      <c r="I157" s="117">
        <v>0</v>
      </c>
      <c r="J157" s="116">
        <v>1</v>
      </c>
      <c r="K157" s="117">
        <v>0.04</v>
      </c>
      <c r="L157" s="116">
        <v>5</v>
      </c>
      <c r="M157" s="117">
        <v>17.59</v>
      </c>
      <c r="N157" s="116">
        <v>2</v>
      </c>
      <c r="O157" s="117">
        <v>3.51</v>
      </c>
      <c r="P157" s="116">
        <v>0</v>
      </c>
      <c r="Q157" s="117">
        <v>0</v>
      </c>
      <c r="R157" s="116">
        <f t="shared" si="5"/>
        <v>8</v>
      </c>
      <c r="S157" s="117">
        <f>SUM(S153:S156)</f>
        <v>21.14</v>
      </c>
    </row>
    <row r="158" spans="1:19" ht="15" customHeight="1" thickTop="1" thickBot="1" x14ac:dyDescent="0.3">
      <c r="A158" s="402"/>
      <c r="B158" s="283"/>
      <c r="C158" s="406"/>
      <c r="D158" s="283"/>
      <c r="E158" s="408" t="s">
        <v>68</v>
      </c>
      <c r="F158" s="408"/>
      <c r="G158" s="408"/>
      <c r="H158" s="118">
        <v>745</v>
      </c>
      <c r="I158" s="117">
        <v>2416.04</v>
      </c>
      <c r="J158" s="118">
        <v>853</v>
      </c>
      <c r="K158" s="117">
        <v>18153.43</v>
      </c>
      <c r="L158" s="118">
        <v>698</v>
      </c>
      <c r="M158" s="117">
        <v>30671.21</v>
      </c>
      <c r="N158" s="118">
        <v>1864</v>
      </c>
      <c r="O158" s="117">
        <v>139937.17000000001</v>
      </c>
      <c r="P158" s="118">
        <v>25</v>
      </c>
      <c r="Q158" s="117">
        <v>261.85000000000002</v>
      </c>
      <c r="R158" s="118">
        <f t="shared" si="5"/>
        <v>4185</v>
      </c>
      <c r="S158" s="117">
        <f>+S157+S152+S150+S143+S130+S99+S91+S89</f>
        <v>191439.7</v>
      </c>
    </row>
    <row r="159" spans="1:19" ht="15" customHeight="1" thickTop="1" thickBot="1" x14ac:dyDescent="0.3">
      <c r="A159" s="403"/>
      <c r="B159" s="283"/>
      <c r="C159" s="409" t="s">
        <v>67</v>
      </c>
      <c r="D159" s="409"/>
      <c r="E159" s="409"/>
      <c r="F159" s="409"/>
      <c r="G159" s="409"/>
      <c r="H159" s="119">
        <v>6016</v>
      </c>
      <c r="I159" s="120">
        <v>59839.08</v>
      </c>
      <c r="J159" s="119">
        <v>1835</v>
      </c>
      <c r="K159" s="120">
        <v>55935.07</v>
      </c>
      <c r="L159" s="119">
        <v>1404</v>
      </c>
      <c r="M159" s="120">
        <v>73435.539999999994</v>
      </c>
      <c r="N159" s="119">
        <v>3014</v>
      </c>
      <c r="O159" s="120">
        <v>534933.61</v>
      </c>
      <c r="P159" s="119">
        <v>312</v>
      </c>
      <c r="Q159" s="120">
        <v>6087.86</v>
      </c>
      <c r="R159" s="119">
        <f t="shared" si="5"/>
        <v>12581</v>
      </c>
      <c r="S159" s="120">
        <f>+S158+S78</f>
        <v>730231.15999999992</v>
      </c>
    </row>
    <row r="160" spans="1:19" ht="15" customHeight="1" thickTop="1" x14ac:dyDescent="0.25">
      <c r="A160" s="401" t="s">
        <v>51</v>
      </c>
      <c r="B160" s="283"/>
      <c r="C160" s="404" t="s">
        <v>50</v>
      </c>
      <c r="D160" s="283"/>
      <c r="E160" s="404" t="s">
        <v>66</v>
      </c>
      <c r="F160" s="292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3"/>
      <c r="C161" s="405"/>
      <c r="D161" s="283"/>
      <c r="E161" s="405"/>
      <c r="F161" s="292"/>
      <c r="G161" s="114" t="s">
        <v>64</v>
      </c>
      <c r="H161" s="63">
        <v>0</v>
      </c>
      <c r="I161" s="115">
        <v>0</v>
      </c>
      <c r="J161" s="63">
        <v>0</v>
      </c>
      <c r="K161" s="115">
        <v>0</v>
      </c>
      <c r="L161" s="63">
        <v>0</v>
      </c>
      <c r="M161" s="115">
        <v>0</v>
      </c>
      <c r="N161" s="63">
        <v>0</v>
      </c>
      <c r="O161" s="115">
        <v>0</v>
      </c>
      <c r="P161" s="63">
        <v>0</v>
      </c>
      <c r="Q161" s="115">
        <v>0</v>
      </c>
      <c r="R161" s="63">
        <f t="shared" si="5"/>
        <v>0</v>
      </c>
      <c r="S161" s="115">
        <f t="shared" si="5"/>
        <v>0</v>
      </c>
    </row>
    <row r="162" spans="1:19" x14ac:dyDescent="0.25">
      <c r="A162" s="402"/>
      <c r="B162" s="283"/>
      <c r="C162" s="405"/>
      <c r="D162" s="283"/>
      <c r="E162" s="405"/>
      <c r="F162" s="292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0</v>
      </c>
      <c r="O162" s="115">
        <v>0</v>
      </c>
      <c r="P162" s="63">
        <v>0</v>
      </c>
      <c r="Q162" s="115">
        <v>0</v>
      </c>
      <c r="R162" s="63">
        <f t="shared" si="5"/>
        <v>0</v>
      </c>
      <c r="S162" s="115">
        <f t="shared" si="5"/>
        <v>0</v>
      </c>
    </row>
    <row r="163" spans="1:19" x14ac:dyDescent="0.25">
      <c r="A163" s="402"/>
      <c r="B163" s="283"/>
      <c r="C163" s="405"/>
      <c r="D163" s="283"/>
      <c r="E163" s="405"/>
      <c r="F163" s="292"/>
      <c r="G163" s="114" t="s">
        <v>62</v>
      </c>
      <c r="H163" s="63">
        <v>0</v>
      </c>
      <c r="I163" s="115">
        <v>0</v>
      </c>
      <c r="J163" s="63">
        <v>0</v>
      </c>
      <c r="K163" s="115">
        <v>0</v>
      </c>
      <c r="L163" s="63">
        <v>0</v>
      </c>
      <c r="M163" s="115">
        <v>0</v>
      </c>
      <c r="N163" s="63">
        <v>0</v>
      </c>
      <c r="O163" s="115">
        <v>0</v>
      </c>
      <c r="P163" s="63">
        <v>0</v>
      </c>
      <c r="Q163" s="115">
        <v>0</v>
      </c>
      <c r="R163" s="63">
        <f t="shared" si="5"/>
        <v>0</v>
      </c>
      <c r="S163" s="115">
        <f t="shared" si="5"/>
        <v>0</v>
      </c>
    </row>
    <row r="164" spans="1:19" x14ac:dyDescent="0.25">
      <c r="A164" s="402"/>
      <c r="B164" s="283"/>
      <c r="C164" s="405"/>
      <c r="D164" s="283"/>
      <c r="E164" s="405"/>
      <c r="F164" s="292"/>
      <c r="G164" s="114" t="s">
        <v>61</v>
      </c>
      <c r="H164" s="63">
        <v>0</v>
      </c>
      <c r="I164" s="115">
        <v>0</v>
      </c>
      <c r="J164" s="63">
        <v>0</v>
      </c>
      <c r="K164" s="115">
        <v>0</v>
      </c>
      <c r="L164" s="63">
        <v>0</v>
      </c>
      <c r="M164" s="115">
        <v>0</v>
      </c>
      <c r="N164" s="63">
        <v>0</v>
      </c>
      <c r="O164" s="115">
        <v>0</v>
      </c>
      <c r="P164" s="63">
        <v>0</v>
      </c>
      <c r="Q164" s="115">
        <v>0</v>
      </c>
      <c r="R164" s="63">
        <f t="shared" si="5"/>
        <v>0</v>
      </c>
      <c r="S164" s="115">
        <f t="shared" si="5"/>
        <v>0</v>
      </c>
    </row>
    <row r="165" spans="1:19" x14ac:dyDescent="0.25">
      <c r="A165" s="402"/>
      <c r="B165" s="283"/>
      <c r="C165" s="405"/>
      <c r="D165" s="283"/>
      <c r="E165" s="405"/>
      <c r="F165" s="292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3"/>
      <c r="C166" s="405"/>
      <c r="D166" s="283"/>
      <c r="E166" s="405"/>
      <c r="F166" s="292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3"/>
      <c r="C167" s="405"/>
      <c r="D167" s="283"/>
      <c r="E167" s="405"/>
      <c r="F167" s="292"/>
      <c r="G167" s="114" t="s">
        <v>58</v>
      </c>
      <c r="H167" s="63">
        <v>0</v>
      </c>
      <c r="I167" s="115">
        <v>0</v>
      </c>
      <c r="J167" s="63">
        <v>0</v>
      </c>
      <c r="K167" s="115">
        <v>0</v>
      </c>
      <c r="L167" s="63">
        <v>0</v>
      </c>
      <c r="M167" s="115">
        <v>0</v>
      </c>
      <c r="N167" s="63">
        <v>0</v>
      </c>
      <c r="O167" s="115">
        <v>0</v>
      </c>
      <c r="P167" s="63">
        <v>0</v>
      </c>
      <c r="Q167" s="115">
        <v>0</v>
      </c>
      <c r="R167" s="63">
        <f t="shared" si="5"/>
        <v>0</v>
      </c>
      <c r="S167" s="115">
        <f t="shared" si="5"/>
        <v>0</v>
      </c>
    </row>
    <row r="168" spans="1:19" x14ac:dyDescent="0.25">
      <c r="A168" s="402"/>
      <c r="B168" s="283"/>
      <c r="C168" s="405"/>
      <c r="D168" s="283"/>
      <c r="E168" s="405"/>
      <c r="F168" s="292"/>
      <c r="G168" s="114" t="s">
        <v>57</v>
      </c>
      <c r="H168" s="63">
        <v>0</v>
      </c>
      <c r="I168" s="115">
        <v>0</v>
      </c>
      <c r="J168" s="63">
        <v>0</v>
      </c>
      <c r="K168" s="115">
        <v>0</v>
      </c>
      <c r="L168" s="63">
        <v>0</v>
      </c>
      <c r="M168" s="115">
        <v>0</v>
      </c>
      <c r="N168" s="63">
        <v>0</v>
      </c>
      <c r="O168" s="115">
        <v>0</v>
      </c>
      <c r="P168" s="63">
        <v>0</v>
      </c>
      <c r="Q168" s="115">
        <v>0</v>
      </c>
      <c r="R168" s="63">
        <f t="shared" si="5"/>
        <v>0</v>
      </c>
      <c r="S168" s="115">
        <f t="shared" si="5"/>
        <v>0</v>
      </c>
    </row>
    <row r="169" spans="1:19" x14ac:dyDescent="0.25">
      <c r="A169" s="402"/>
      <c r="B169" s="283"/>
      <c r="C169" s="405"/>
      <c r="D169" s="283"/>
      <c r="E169" s="405"/>
      <c r="F169" s="292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0</v>
      </c>
      <c r="O169" s="115">
        <v>0</v>
      </c>
      <c r="P169" s="63">
        <v>0</v>
      </c>
      <c r="Q169" s="115">
        <v>0</v>
      </c>
      <c r="R169" s="63">
        <f t="shared" si="5"/>
        <v>0</v>
      </c>
      <c r="S169" s="115">
        <f t="shared" si="5"/>
        <v>0</v>
      </c>
    </row>
    <row r="170" spans="1:19" x14ac:dyDescent="0.25">
      <c r="A170" s="402"/>
      <c r="B170" s="283"/>
      <c r="C170" s="405"/>
      <c r="D170" s="283"/>
      <c r="E170" s="405"/>
      <c r="F170" s="292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3"/>
      <c r="C171" s="405"/>
      <c r="D171" s="283"/>
      <c r="E171" s="405"/>
      <c r="F171" s="292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3"/>
      <c r="C172" s="405"/>
      <c r="D172" s="283"/>
      <c r="E172" s="405"/>
      <c r="F172" s="292"/>
      <c r="G172" s="114" t="s">
        <v>54</v>
      </c>
      <c r="H172" s="63">
        <v>0</v>
      </c>
      <c r="I172" s="115">
        <v>0</v>
      </c>
      <c r="J172" s="63">
        <v>0</v>
      </c>
      <c r="K172" s="115">
        <v>0</v>
      </c>
      <c r="L172" s="63">
        <v>0</v>
      </c>
      <c r="M172" s="115">
        <v>0</v>
      </c>
      <c r="N172" s="63">
        <v>0</v>
      </c>
      <c r="O172" s="115">
        <v>0</v>
      </c>
      <c r="P172" s="63">
        <v>0</v>
      </c>
      <c r="Q172" s="115">
        <v>0</v>
      </c>
      <c r="R172" s="63">
        <f t="shared" si="5"/>
        <v>0</v>
      </c>
      <c r="S172" s="115">
        <f t="shared" si="5"/>
        <v>0</v>
      </c>
    </row>
    <row r="173" spans="1:19" ht="15.75" thickBot="1" x14ac:dyDescent="0.3">
      <c r="A173" s="402"/>
      <c r="B173" s="283"/>
      <c r="C173" s="405"/>
      <c r="D173" s="283"/>
      <c r="E173" s="405"/>
      <c r="F173" s="292"/>
      <c r="G173" s="114" t="s">
        <v>53</v>
      </c>
      <c r="H173" s="63">
        <v>0</v>
      </c>
      <c r="I173" s="115">
        <v>0</v>
      </c>
      <c r="J173" s="63">
        <v>0</v>
      </c>
      <c r="K173" s="115">
        <v>0</v>
      </c>
      <c r="L173" s="63">
        <v>0</v>
      </c>
      <c r="M173" s="115">
        <v>0</v>
      </c>
      <c r="N173" s="63">
        <v>0</v>
      </c>
      <c r="O173" s="115">
        <v>0</v>
      </c>
      <c r="P173" s="63">
        <v>0</v>
      </c>
      <c r="Q173" s="115">
        <v>0</v>
      </c>
      <c r="R173" s="63">
        <f t="shared" si="5"/>
        <v>0</v>
      </c>
      <c r="S173" s="115">
        <f t="shared" si="5"/>
        <v>0</v>
      </c>
    </row>
    <row r="174" spans="1:19" ht="15.75" thickTop="1" x14ac:dyDescent="0.25">
      <c r="A174" s="402"/>
      <c r="B174" s="283"/>
      <c r="C174" s="405"/>
      <c r="D174" s="283"/>
      <c r="E174" s="413"/>
      <c r="F174" s="292"/>
      <c r="G174" s="82" t="s">
        <v>52</v>
      </c>
      <c r="H174" s="116">
        <v>0</v>
      </c>
      <c r="I174" s="117">
        <v>0</v>
      </c>
      <c r="J174" s="116">
        <v>0</v>
      </c>
      <c r="K174" s="117">
        <v>0</v>
      </c>
      <c r="L174" s="116">
        <v>0</v>
      </c>
      <c r="M174" s="117">
        <v>0</v>
      </c>
      <c r="N174" s="116">
        <v>0</v>
      </c>
      <c r="O174" s="117">
        <v>0</v>
      </c>
      <c r="P174" s="116">
        <v>0</v>
      </c>
      <c r="Q174" s="117">
        <v>0</v>
      </c>
      <c r="R174" s="116">
        <f t="shared" si="5"/>
        <v>0</v>
      </c>
      <c r="S174" s="117">
        <f>SUM(S160:S173)</f>
        <v>0</v>
      </c>
    </row>
    <row r="175" spans="1:19" ht="15" customHeight="1" x14ac:dyDescent="0.25">
      <c r="A175" s="402"/>
      <c r="B175" s="283"/>
      <c r="C175" s="405"/>
      <c r="D175" s="283"/>
      <c r="E175" s="412" t="s">
        <v>49</v>
      </c>
      <c r="F175" s="292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3"/>
      <c r="C176" s="405"/>
      <c r="D176" s="283"/>
      <c r="E176" s="405"/>
      <c r="F176" s="292"/>
      <c r="G176" s="114" t="s">
        <v>47</v>
      </c>
      <c r="H176" s="63">
        <v>0</v>
      </c>
      <c r="I176" s="115">
        <v>0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0</v>
      </c>
      <c r="S176" s="115">
        <f>+I176+K176+M176+O176+Q176</f>
        <v>0</v>
      </c>
    </row>
    <row r="177" spans="1:19" ht="15.75" thickBot="1" x14ac:dyDescent="0.3">
      <c r="A177" s="402"/>
      <c r="B177" s="283"/>
      <c r="C177" s="405"/>
      <c r="D177" s="283"/>
      <c r="E177" s="405"/>
      <c r="F177" s="292"/>
      <c r="G177" s="114" t="s">
        <v>46</v>
      </c>
      <c r="H177" s="63">
        <v>0</v>
      </c>
      <c r="I177" s="115">
        <v>0</v>
      </c>
      <c r="J177" s="63">
        <v>0</v>
      </c>
      <c r="K177" s="115">
        <v>0</v>
      </c>
      <c r="L177" s="63">
        <v>0</v>
      </c>
      <c r="M177" s="115">
        <v>0</v>
      </c>
      <c r="N177" s="63">
        <v>0</v>
      </c>
      <c r="O177" s="115">
        <v>0</v>
      </c>
      <c r="P177" s="63">
        <v>0</v>
      </c>
      <c r="Q177" s="115">
        <v>0</v>
      </c>
      <c r="R177" s="63">
        <f t="shared" si="5"/>
        <v>0</v>
      </c>
      <c r="S177" s="115">
        <f>+I177+K177+M177+O177+Q177</f>
        <v>0</v>
      </c>
    </row>
    <row r="178" spans="1:19" ht="16.5" thickTop="1" thickBot="1" x14ac:dyDescent="0.3">
      <c r="A178" s="402"/>
      <c r="B178" s="283"/>
      <c r="C178" s="405"/>
      <c r="D178" s="283"/>
      <c r="E178" s="407"/>
      <c r="F178" s="292"/>
      <c r="G178" s="82" t="s">
        <v>45</v>
      </c>
      <c r="H178" s="118">
        <v>0</v>
      </c>
      <c r="I178" s="117">
        <v>0</v>
      </c>
      <c r="J178" s="118">
        <v>0</v>
      </c>
      <c r="K178" s="117">
        <v>0</v>
      </c>
      <c r="L178" s="118">
        <v>0</v>
      </c>
      <c r="M178" s="117">
        <v>0</v>
      </c>
      <c r="N178" s="118">
        <v>0</v>
      </c>
      <c r="O178" s="117">
        <v>0</v>
      </c>
      <c r="P178" s="118">
        <v>0</v>
      </c>
      <c r="Q178" s="117">
        <v>0</v>
      </c>
      <c r="R178" s="118">
        <f t="shared" si="5"/>
        <v>0</v>
      </c>
      <c r="S178" s="117">
        <f>SUM(S175:S177)</f>
        <v>0</v>
      </c>
    </row>
    <row r="179" spans="1:19" ht="15" customHeight="1" thickTop="1" thickBot="1" x14ac:dyDescent="0.3">
      <c r="A179" s="402"/>
      <c r="B179" s="283"/>
      <c r="C179" s="406"/>
      <c r="D179" s="283"/>
      <c r="E179" s="408" t="s">
        <v>44</v>
      </c>
      <c r="F179" s="408"/>
      <c r="G179" s="408"/>
      <c r="H179" s="118">
        <v>0</v>
      </c>
      <c r="I179" s="117">
        <v>0</v>
      </c>
      <c r="J179" s="118">
        <v>0</v>
      </c>
      <c r="K179" s="117">
        <v>0</v>
      </c>
      <c r="L179" s="118">
        <v>0</v>
      </c>
      <c r="M179" s="117">
        <v>0</v>
      </c>
      <c r="N179" s="118">
        <v>0</v>
      </c>
      <c r="O179" s="117">
        <v>0</v>
      </c>
      <c r="P179" s="118">
        <v>0</v>
      </c>
      <c r="Q179" s="117">
        <v>0</v>
      </c>
      <c r="R179" s="118">
        <f t="shared" si="5"/>
        <v>0</v>
      </c>
      <c r="S179" s="117">
        <f>+S178+S174</f>
        <v>0</v>
      </c>
    </row>
    <row r="180" spans="1:19" ht="15" customHeight="1" thickTop="1" thickBot="1" x14ac:dyDescent="0.3">
      <c r="A180" s="403"/>
      <c r="B180" s="283"/>
      <c r="C180" s="409" t="s">
        <v>43</v>
      </c>
      <c r="D180" s="409"/>
      <c r="E180" s="409"/>
      <c r="F180" s="409"/>
      <c r="G180" s="409"/>
      <c r="H180" s="119">
        <v>0</v>
      </c>
      <c r="I180" s="120">
        <v>0</v>
      </c>
      <c r="J180" s="119">
        <v>0</v>
      </c>
      <c r="K180" s="120">
        <v>0</v>
      </c>
      <c r="L180" s="119">
        <v>0</v>
      </c>
      <c r="M180" s="120">
        <v>0</v>
      </c>
      <c r="N180" s="119">
        <v>0</v>
      </c>
      <c r="O180" s="120">
        <v>0</v>
      </c>
      <c r="P180" s="119">
        <v>0</v>
      </c>
      <c r="Q180" s="120">
        <v>0</v>
      </c>
      <c r="R180" s="119">
        <f t="shared" si="5"/>
        <v>0</v>
      </c>
      <c r="S180" s="120">
        <f>+S179</f>
        <v>0</v>
      </c>
    </row>
    <row r="181" spans="1:19" ht="15" customHeight="1" thickTop="1" x14ac:dyDescent="0.25">
      <c r="A181" s="401" t="s">
        <v>42</v>
      </c>
      <c r="B181" s="283"/>
      <c r="C181" s="404" t="s">
        <v>42</v>
      </c>
      <c r="D181" s="283"/>
      <c r="E181" s="404" t="s">
        <v>42</v>
      </c>
      <c r="F181" s="292"/>
      <c r="G181" s="114" t="s">
        <v>41</v>
      </c>
      <c r="H181" s="63">
        <v>2761</v>
      </c>
      <c r="I181" s="115">
        <v>640.47</v>
      </c>
      <c r="J181" s="63">
        <v>625</v>
      </c>
      <c r="K181" s="115">
        <v>182.24</v>
      </c>
      <c r="L181" s="63">
        <v>738</v>
      </c>
      <c r="M181" s="115">
        <v>284.27</v>
      </c>
      <c r="N181" s="63">
        <v>680</v>
      </c>
      <c r="O181" s="115">
        <v>1000.39</v>
      </c>
      <c r="P181" s="63">
        <v>140</v>
      </c>
      <c r="Q181" s="115">
        <v>23.21</v>
      </c>
      <c r="R181" s="63">
        <f t="shared" si="5"/>
        <v>4944</v>
      </c>
      <c r="S181" s="115">
        <f t="shared" si="5"/>
        <v>2130.58</v>
      </c>
    </row>
    <row r="182" spans="1:19" x14ac:dyDescent="0.25">
      <c r="A182" s="402"/>
      <c r="B182" s="283"/>
      <c r="C182" s="405"/>
      <c r="D182" s="283"/>
      <c r="E182" s="405"/>
      <c r="F182" s="292"/>
      <c r="G182" s="114" t="s">
        <v>40</v>
      </c>
      <c r="H182" s="63">
        <v>0</v>
      </c>
      <c r="I182" s="115">
        <v>0</v>
      </c>
      <c r="J182" s="63">
        <v>90</v>
      </c>
      <c r="K182" s="115">
        <v>54.39</v>
      </c>
      <c r="L182" s="63">
        <v>173</v>
      </c>
      <c r="M182" s="115">
        <v>450.97</v>
      </c>
      <c r="N182" s="63">
        <v>112</v>
      </c>
      <c r="O182" s="115">
        <v>186.59</v>
      </c>
      <c r="P182" s="63">
        <v>2</v>
      </c>
      <c r="Q182" s="115">
        <v>4.0999999999999996</v>
      </c>
      <c r="R182" s="63">
        <f t="shared" si="5"/>
        <v>377</v>
      </c>
      <c r="S182" s="115">
        <f t="shared" si="5"/>
        <v>696.05000000000007</v>
      </c>
    </row>
    <row r="183" spans="1:19" x14ac:dyDescent="0.25">
      <c r="A183" s="402"/>
      <c r="B183" s="283"/>
      <c r="C183" s="405"/>
      <c r="D183" s="283"/>
      <c r="E183" s="405"/>
      <c r="F183" s="292"/>
      <c r="G183" s="114" t="s">
        <v>39</v>
      </c>
      <c r="H183" s="63">
        <v>0</v>
      </c>
      <c r="I183" s="115">
        <v>0</v>
      </c>
      <c r="J183" s="63">
        <v>0</v>
      </c>
      <c r="K183" s="115">
        <v>0</v>
      </c>
      <c r="L183" s="63">
        <v>0</v>
      </c>
      <c r="M183" s="115">
        <v>0</v>
      </c>
      <c r="N183" s="63">
        <v>1</v>
      </c>
      <c r="O183" s="115">
        <v>0.03</v>
      </c>
      <c r="P183" s="63">
        <v>1</v>
      </c>
      <c r="Q183" s="115">
        <v>0.06</v>
      </c>
      <c r="R183" s="63">
        <f t="shared" si="5"/>
        <v>2</v>
      </c>
      <c r="S183" s="115">
        <f t="shared" si="5"/>
        <v>0.09</v>
      </c>
    </row>
    <row r="184" spans="1:19" x14ac:dyDescent="0.25">
      <c r="A184" s="402"/>
      <c r="B184" s="283"/>
      <c r="C184" s="405"/>
      <c r="D184" s="283"/>
      <c r="E184" s="405"/>
      <c r="F184" s="292"/>
      <c r="G184" s="114" t="s">
        <v>38</v>
      </c>
      <c r="H184" s="63">
        <v>0</v>
      </c>
      <c r="I184" s="115">
        <v>0</v>
      </c>
      <c r="J184" s="63">
        <v>0</v>
      </c>
      <c r="K184" s="115">
        <v>0</v>
      </c>
      <c r="L184" s="63">
        <v>0</v>
      </c>
      <c r="M184" s="115">
        <v>0</v>
      </c>
      <c r="N184" s="63">
        <v>0</v>
      </c>
      <c r="O184" s="115">
        <v>0</v>
      </c>
      <c r="P184" s="63">
        <v>0</v>
      </c>
      <c r="Q184" s="115">
        <v>0</v>
      </c>
      <c r="R184" s="63">
        <f t="shared" si="5"/>
        <v>0</v>
      </c>
      <c r="S184" s="115">
        <f t="shared" si="5"/>
        <v>0</v>
      </c>
    </row>
    <row r="185" spans="1:19" x14ac:dyDescent="0.25">
      <c r="A185" s="402"/>
      <c r="B185" s="283"/>
      <c r="C185" s="405"/>
      <c r="D185" s="283"/>
      <c r="E185" s="405"/>
      <c r="F185" s="292"/>
      <c r="G185" s="114" t="s">
        <v>37</v>
      </c>
      <c r="H185" s="63">
        <v>3</v>
      </c>
      <c r="I185" s="115">
        <v>0.25</v>
      </c>
      <c r="J185" s="63">
        <v>3</v>
      </c>
      <c r="K185" s="115">
        <v>0.46</v>
      </c>
      <c r="L185" s="63">
        <v>1</v>
      </c>
      <c r="M185" s="115">
        <v>0.25</v>
      </c>
      <c r="N185" s="63">
        <v>54</v>
      </c>
      <c r="O185" s="115">
        <v>41.98</v>
      </c>
      <c r="P185" s="63">
        <v>0</v>
      </c>
      <c r="Q185" s="115">
        <v>0</v>
      </c>
      <c r="R185" s="63">
        <f t="shared" si="5"/>
        <v>61</v>
      </c>
      <c r="S185" s="115">
        <f t="shared" si="5"/>
        <v>42.94</v>
      </c>
    </row>
    <row r="186" spans="1:19" ht="15.75" thickBot="1" x14ac:dyDescent="0.3">
      <c r="A186" s="402"/>
      <c r="B186" s="283"/>
      <c r="C186" s="405"/>
      <c r="D186" s="283"/>
      <c r="E186" s="405"/>
      <c r="F186" s="292"/>
      <c r="G186" s="114" t="s">
        <v>36</v>
      </c>
      <c r="H186" s="63">
        <v>2</v>
      </c>
      <c r="I186" s="115">
        <v>0.02</v>
      </c>
      <c r="J186" s="63">
        <v>6</v>
      </c>
      <c r="K186" s="115">
        <v>0.35</v>
      </c>
      <c r="L186" s="63">
        <v>2</v>
      </c>
      <c r="M186" s="115">
        <v>0.33</v>
      </c>
      <c r="N186" s="63">
        <v>126</v>
      </c>
      <c r="O186" s="115">
        <v>63.97</v>
      </c>
      <c r="P186" s="63">
        <v>0</v>
      </c>
      <c r="Q186" s="115">
        <v>0</v>
      </c>
      <c r="R186" s="63">
        <f t="shared" si="5"/>
        <v>136</v>
      </c>
      <c r="S186" s="115">
        <f t="shared" si="5"/>
        <v>64.67</v>
      </c>
    </row>
    <row r="187" spans="1:19" ht="16.5" thickTop="1" thickBot="1" x14ac:dyDescent="0.3">
      <c r="A187" s="402"/>
      <c r="B187" s="283"/>
      <c r="C187" s="405"/>
      <c r="D187" s="283"/>
      <c r="E187" s="407"/>
      <c r="F187" s="292"/>
      <c r="G187" s="82" t="s">
        <v>35</v>
      </c>
      <c r="H187" s="118">
        <v>2764</v>
      </c>
      <c r="I187" s="117">
        <v>640.74</v>
      </c>
      <c r="J187" s="118">
        <v>721</v>
      </c>
      <c r="K187" s="117">
        <v>237.44</v>
      </c>
      <c r="L187" s="118">
        <v>909</v>
      </c>
      <c r="M187" s="117">
        <v>735.82</v>
      </c>
      <c r="N187" s="118">
        <v>929</v>
      </c>
      <c r="O187" s="117">
        <v>1292.96</v>
      </c>
      <c r="P187" s="118">
        <v>142</v>
      </c>
      <c r="Q187" s="117">
        <v>27.37</v>
      </c>
      <c r="R187" s="118">
        <f t="shared" ref="R187:R194" si="6">+H187+J187+L187+N187+P187</f>
        <v>5465</v>
      </c>
      <c r="S187" s="117">
        <f>SUM(S181:S186)</f>
        <v>2934.3300000000004</v>
      </c>
    </row>
    <row r="188" spans="1:19" ht="15" customHeight="1" thickTop="1" thickBot="1" x14ac:dyDescent="0.3">
      <c r="A188" s="402"/>
      <c r="B188" s="283"/>
      <c r="C188" s="406"/>
      <c r="D188" s="283"/>
      <c r="E188" s="408" t="s">
        <v>35</v>
      </c>
      <c r="F188" s="408"/>
      <c r="G188" s="408"/>
      <c r="H188" s="118">
        <v>2764</v>
      </c>
      <c r="I188" s="117">
        <v>640.74</v>
      </c>
      <c r="J188" s="118">
        <v>721</v>
      </c>
      <c r="K188" s="117">
        <v>237.44</v>
      </c>
      <c r="L188" s="118">
        <v>909</v>
      </c>
      <c r="M188" s="117">
        <v>735.82</v>
      </c>
      <c r="N188" s="118">
        <v>929</v>
      </c>
      <c r="O188" s="117">
        <v>1292.96</v>
      </c>
      <c r="P188" s="118">
        <v>142</v>
      </c>
      <c r="Q188" s="117">
        <v>27.37</v>
      </c>
      <c r="R188" s="118">
        <f t="shared" si="6"/>
        <v>5465</v>
      </c>
      <c r="S188" s="117">
        <f>+S187</f>
        <v>2934.3300000000004</v>
      </c>
    </row>
    <row r="189" spans="1:19" ht="15" customHeight="1" thickTop="1" thickBot="1" x14ac:dyDescent="0.3">
      <c r="A189" s="403"/>
      <c r="B189" s="283"/>
      <c r="C189" s="409" t="s">
        <v>35</v>
      </c>
      <c r="D189" s="409"/>
      <c r="E189" s="409"/>
      <c r="F189" s="409"/>
      <c r="G189" s="409"/>
      <c r="H189" s="119">
        <v>2764</v>
      </c>
      <c r="I189" s="120">
        <v>640.74</v>
      </c>
      <c r="J189" s="119">
        <v>721</v>
      </c>
      <c r="K189" s="120">
        <v>237.44</v>
      </c>
      <c r="L189" s="119">
        <v>909</v>
      </c>
      <c r="M189" s="120">
        <v>735.82</v>
      </c>
      <c r="N189" s="119">
        <v>929</v>
      </c>
      <c r="O189" s="120">
        <v>1292.96</v>
      </c>
      <c r="P189" s="119">
        <v>142</v>
      </c>
      <c r="Q189" s="120">
        <v>27.37</v>
      </c>
      <c r="R189" s="119">
        <f t="shared" si="6"/>
        <v>5465</v>
      </c>
      <c r="S189" s="120">
        <f>+S188</f>
        <v>2934.3300000000004</v>
      </c>
    </row>
    <row r="190" spans="1:19" ht="15" customHeight="1" thickTop="1" x14ac:dyDescent="0.25">
      <c r="A190" s="401" t="s">
        <v>34</v>
      </c>
      <c r="B190" s="283"/>
      <c r="C190" s="404" t="s">
        <v>34</v>
      </c>
      <c r="D190" s="283"/>
      <c r="E190" s="404" t="s">
        <v>34</v>
      </c>
      <c r="F190" s="292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3"/>
      <c r="C191" s="405"/>
      <c r="D191" s="283"/>
      <c r="E191" s="405"/>
      <c r="F191" s="292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3"/>
      <c r="C192" s="405"/>
      <c r="D192" s="283"/>
      <c r="E192" s="407"/>
      <c r="F192" s="292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3"/>
      <c r="C193" s="406"/>
      <c r="D193" s="283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3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60479.82</v>
      </c>
      <c r="J195" s="117"/>
      <c r="K195" s="121">
        <f>+K194+K189+K180+K159</f>
        <v>56172.51</v>
      </c>
      <c r="L195" s="117"/>
      <c r="M195" s="121">
        <f>+M194+M189+M180+M159</f>
        <v>74171.360000000001</v>
      </c>
      <c r="N195" s="117"/>
      <c r="O195" s="121">
        <f>+O194+O189+O180+O159</f>
        <v>536226.56999999995</v>
      </c>
      <c r="P195" s="117"/>
      <c r="Q195" s="121">
        <f>+Q194+Q189+Q180+Q159</f>
        <v>6115.23</v>
      </c>
      <c r="R195" s="117"/>
      <c r="S195" s="121">
        <f>+S194+S189+S180+S159</f>
        <v>733165.48999999987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1:D24"/>
  <sheetViews>
    <sheetView showGridLines="0" workbookViewId="0">
      <selection sqref="A1:C2"/>
    </sheetView>
  </sheetViews>
  <sheetFormatPr defaultRowHeight="15" x14ac:dyDescent="0.25"/>
  <cols>
    <col min="1" max="1" width="16.75" style="111" customWidth="1"/>
    <col min="2" max="2" width="29.875" style="111" bestFit="1" customWidth="1"/>
    <col min="3" max="3" width="12.625" style="125" bestFit="1" customWidth="1"/>
    <col min="4" max="16384" width="9" style="111"/>
  </cols>
  <sheetData>
    <row r="1" spans="1:4" x14ac:dyDescent="0.25">
      <c r="A1" s="423" t="s">
        <v>575</v>
      </c>
      <c r="B1" s="423"/>
      <c r="C1" s="423"/>
      <c r="D1" s="126"/>
    </row>
    <row r="2" spans="1:4" x14ac:dyDescent="0.25">
      <c r="A2" s="423"/>
      <c r="B2" s="423"/>
      <c r="C2" s="423"/>
    </row>
    <row r="3" spans="1:4" x14ac:dyDescent="0.25">
      <c r="A3" s="127" t="s">
        <v>290</v>
      </c>
      <c r="B3" s="127"/>
      <c r="C3" s="127"/>
    </row>
    <row r="4" spans="1:4" x14ac:dyDescent="0.25">
      <c r="A4" s="431" t="s">
        <v>220</v>
      </c>
      <c r="B4" s="433" t="s">
        <v>325</v>
      </c>
      <c r="C4" s="128">
        <v>2020</v>
      </c>
    </row>
    <row r="5" spans="1:4" x14ac:dyDescent="0.25">
      <c r="A5" s="432"/>
      <c r="B5" s="433"/>
      <c r="C5" s="129" t="s">
        <v>224</v>
      </c>
    </row>
    <row r="6" spans="1:4" x14ac:dyDescent="0.25">
      <c r="A6" s="401" t="s">
        <v>22</v>
      </c>
      <c r="B6" s="130" t="s">
        <v>324</v>
      </c>
      <c r="C6" s="115">
        <v>2019.62</v>
      </c>
    </row>
    <row r="7" spans="1:4" x14ac:dyDescent="0.25">
      <c r="A7" s="402"/>
      <c r="B7" s="131" t="s">
        <v>323</v>
      </c>
      <c r="C7" s="132">
        <v>23421.02</v>
      </c>
    </row>
    <row r="8" spans="1:4" x14ac:dyDescent="0.25">
      <c r="A8" s="403"/>
      <c r="B8" s="133" t="s">
        <v>322</v>
      </c>
      <c r="C8" s="134">
        <f>SUM(C6:C7)</f>
        <v>25440.639999999999</v>
      </c>
    </row>
    <row r="9" spans="1:4" x14ac:dyDescent="0.25">
      <c r="A9" s="135" t="s">
        <v>143</v>
      </c>
      <c r="B9" s="133" t="s">
        <v>321</v>
      </c>
      <c r="C9" s="134">
        <v>60410.16</v>
      </c>
    </row>
    <row r="10" spans="1:4" x14ac:dyDescent="0.25">
      <c r="A10" s="135" t="s">
        <v>142</v>
      </c>
      <c r="B10" s="133" t="s">
        <v>320</v>
      </c>
      <c r="C10" s="134">
        <v>13703.73</v>
      </c>
    </row>
    <row r="11" spans="1:4" x14ac:dyDescent="0.25">
      <c r="A11" s="425" t="s">
        <v>141</v>
      </c>
      <c r="B11" s="63" t="s">
        <v>319</v>
      </c>
      <c r="C11" s="115">
        <v>15087.939999999999</v>
      </c>
    </row>
    <row r="12" spans="1:4" x14ac:dyDescent="0.25">
      <c r="A12" s="426"/>
      <c r="B12" s="63" t="s">
        <v>318</v>
      </c>
      <c r="C12" s="115">
        <v>2550.54</v>
      </c>
    </row>
    <row r="13" spans="1:4" x14ac:dyDescent="0.25">
      <c r="A13" s="427"/>
      <c r="B13" s="136" t="s">
        <v>317</v>
      </c>
      <c r="C13" s="137">
        <f>SUM(C11:C12)</f>
        <v>17638.48</v>
      </c>
    </row>
    <row r="14" spans="1:4" x14ac:dyDescent="0.25">
      <c r="A14" s="402" t="s">
        <v>140</v>
      </c>
      <c r="B14" s="115" t="s">
        <v>316</v>
      </c>
      <c r="C14" s="115">
        <v>66372.86</v>
      </c>
    </row>
    <row r="15" spans="1:4" x14ac:dyDescent="0.25">
      <c r="A15" s="402"/>
      <c r="B15" s="132" t="s">
        <v>315</v>
      </c>
      <c r="C15" s="132">
        <v>33670.11</v>
      </c>
    </row>
    <row r="16" spans="1:4" x14ac:dyDescent="0.25">
      <c r="A16" s="403"/>
      <c r="B16" s="136" t="s">
        <v>314</v>
      </c>
      <c r="C16" s="138">
        <f>SUM(C14:C15)</f>
        <v>100042.97</v>
      </c>
    </row>
    <row r="17" spans="1:3" x14ac:dyDescent="0.25">
      <c r="A17" s="135" t="s">
        <v>139</v>
      </c>
      <c r="B17" s="133" t="s">
        <v>313</v>
      </c>
      <c r="C17" s="134">
        <v>8454.85</v>
      </c>
    </row>
    <row r="18" spans="1:3" x14ac:dyDescent="0.25">
      <c r="A18" s="428" t="s">
        <v>138</v>
      </c>
      <c r="B18" s="63" t="s">
        <v>312</v>
      </c>
      <c r="C18" s="115">
        <v>3938.95</v>
      </c>
    </row>
    <row r="19" spans="1:3" x14ac:dyDescent="0.25">
      <c r="A19" s="429"/>
      <c r="B19" s="63" t="s">
        <v>311</v>
      </c>
      <c r="C19" s="115">
        <v>23645.769999999997</v>
      </c>
    </row>
    <row r="20" spans="1:3" x14ac:dyDescent="0.25">
      <c r="A20" s="430"/>
      <c r="B20" s="133" t="s">
        <v>310</v>
      </c>
      <c r="C20" s="139">
        <f>SUM(C18:C19)</f>
        <v>27584.719999999998</v>
      </c>
    </row>
    <row r="21" spans="1:3" x14ac:dyDescent="0.25">
      <c r="A21" s="312" t="s">
        <v>525</v>
      </c>
      <c r="B21" s="314" t="s">
        <v>527</v>
      </c>
      <c r="C21" s="139">
        <v>0.4</v>
      </c>
    </row>
    <row r="22" spans="1:3" x14ac:dyDescent="0.25">
      <c r="A22" s="135" t="s">
        <v>137</v>
      </c>
      <c r="B22" s="133" t="s">
        <v>309</v>
      </c>
      <c r="C22" s="134">
        <v>14944.9</v>
      </c>
    </row>
    <row r="23" spans="1:3" x14ac:dyDescent="0.25">
      <c r="A23" s="135" t="s">
        <v>136</v>
      </c>
      <c r="B23" s="133" t="s">
        <v>308</v>
      </c>
      <c r="C23" s="134">
        <v>1663.99</v>
      </c>
    </row>
    <row r="24" spans="1:3" x14ac:dyDescent="0.25">
      <c r="A24" s="424" t="s">
        <v>307</v>
      </c>
      <c r="B24" s="424"/>
      <c r="C24" s="137">
        <f>+C8+C9+C10+C13+C16+C17+C20+C22+C23+C21</f>
        <v>269884.84000000003</v>
      </c>
    </row>
  </sheetData>
  <sheetProtection password="C43B" sheet="1" objects="1" scenarios="1"/>
  <mergeCells count="8">
    <mergeCell ref="A1:C2"/>
    <mergeCell ref="A24:B24"/>
    <mergeCell ref="A6:A8"/>
    <mergeCell ref="A14:A16"/>
    <mergeCell ref="A11:A13"/>
    <mergeCell ref="A18:A20"/>
    <mergeCell ref="A4:A5"/>
    <mergeCell ref="B4:B5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AC26"/>
  <sheetViews>
    <sheetView showGridLines="0" zoomScaleNormal="100" workbookViewId="0"/>
  </sheetViews>
  <sheetFormatPr defaultRowHeight="12.75" x14ac:dyDescent="0.2"/>
  <cols>
    <col min="1" max="1" width="2.625" style="32" customWidth="1"/>
    <col min="2" max="2" width="12" style="31" customWidth="1"/>
    <col min="3" max="3" width="69.875" style="31" customWidth="1"/>
    <col min="4" max="16384" width="9" style="32"/>
  </cols>
  <sheetData>
    <row r="1" spans="2:29" x14ac:dyDescent="0.2">
      <c r="AC1" s="33" t="s">
        <v>405</v>
      </c>
    </row>
    <row r="4" spans="2:29" ht="18" customHeight="1" x14ac:dyDescent="0.2">
      <c r="B4" s="34" t="s">
        <v>409</v>
      </c>
      <c r="C4" s="34"/>
    </row>
    <row r="5" spans="2:29" ht="13.5" thickBot="1" x14ac:dyDescent="0.25"/>
    <row r="6" spans="2:29" ht="24.75" customHeight="1" thickTop="1" thickBot="1" x14ac:dyDescent="0.25">
      <c r="B6" s="11" t="s">
        <v>506</v>
      </c>
      <c r="C6" s="35" t="s">
        <v>510</v>
      </c>
    </row>
    <row r="7" spans="2:29" ht="24.75" customHeight="1" thickTop="1" thickBot="1" x14ac:dyDescent="0.25">
      <c r="B7" s="11" t="s">
        <v>302</v>
      </c>
      <c r="C7" s="35" t="s">
        <v>449</v>
      </c>
    </row>
    <row r="8" spans="2:29" ht="24.75" customHeight="1" thickTop="1" thickBot="1" x14ac:dyDescent="0.25">
      <c r="B8" s="11" t="s">
        <v>298</v>
      </c>
      <c r="C8" s="35" t="s">
        <v>450</v>
      </c>
    </row>
    <row r="9" spans="2:29" ht="24.75" customHeight="1" thickTop="1" thickBot="1" x14ac:dyDescent="0.25">
      <c r="B9" s="11" t="s">
        <v>304</v>
      </c>
      <c r="C9" s="35" t="s">
        <v>451</v>
      </c>
    </row>
    <row r="10" spans="2:29" ht="24.75" customHeight="1" thickTop="1" thickBot="1" x14ac:dyDescent="0.25">
      <c r="B10" s="11" t="s">
        <v>306</v>
      </c>
      <c r="C10" s="35" t="s">
        <v>515</v>
      </c>
      <c r="E10" s="1"/>
    </row>
    <row r="11" spans="2:29" ht="24.75" customHeight="1" thickTop="1" thickBot="1" x14ac:dyDescent="0.25">
      <c r="B11" s="11" t="s">
        <v>300</v>
      </c>
      <c r="C11" s="35" t="s">
        <v>452</v>
      </c>
      <c r="E11" s="1"/>
    </row>
    <row r="12" spans="2:29" ht="24.75" customHeight="1" thickTop="1" thickBot="1" x14ac:dyDescent="0.25">
      <c r="B12" s="11" t="s">
        <v>400</v>
      </c>
      <c r="C12" s="35" t="s">
        <v>453</v>
      </c>
      <c r="E12" s="1"/>
    </row>
    <row r="13" spans="2:29" ht="24.75" customHeight="1" thickTop="1" thickBot="1" x14ac:dyDescent="0.25">
      <c r="B13" s="11" t="s">
        <v>440</v>
      </c>
      <c r="C13" s="35" t="s">
        <v>454</v>
      </c>
    </row>
    <row r="14" spans="2:29" ht="24.75" customHeight="1" thickTop="1" thickBot="1" x14ac:dyDescent="0.25">
      <c r="B14" s="11" t="s">
        <v>441</v>
      </c>
      <c r="C14" s="35" t="s">
        <v>455</v>
      </c>
    </row>
    <row r="15" spans="2:29" ht="24.75" customHeight="1" thickTop="1" thickBot="1" x14ac:dyDescent="0.25">
      <c r="B15" s="11" t="s">
        <v>376</v>
      </c>
      <c r="C15" s="35" t="s">
        <v>456</v>
      </c>
    </row>
    <row r="16" spans="2:29" ht="24.75" customHeight="1" thickTop="1" thickBot="1" x14ac:dyDescent="0.25">
      <c r="B16" s="11" t="s">
        <v>442</v>
      </c>
      <c r="C16" s="35" t="s">
        <v>457</v>
      </c>
    </row>
    <row r="17" spans="2:3" ht="24.75" customHeight="1" thickTop="1" thickBot="1" x14ac:dyDescent="0.25">
      <c r="B17" s="11" t="s">
        <v>466</v>
      </c>
      <c r="C17" s="35" t="s">
        <v>507</v>
      </c>
    </row>
    <row r="18" spans="2:3" ht="24.75" customHeight="1" thickTop="1" thickBot="1" x14ac:dyDescent="0.25">
      <c r="B18" s="11" t="s">
        <v>652</v>
      </c>
      <c r="C18" s="35" t="s">
        <v>654</v>
      </c>
    </row>
    <row r="19" spans="2:3" ht="24.75" customHeight="1" thickTop="1" thickBot="1" x14ac:dyDescent="0.25">
      <c r="B19" s="11" t="s">
        <v>653</v>
      </c>
      <c r="C19" s="35" t="s">
        <v>655</v>
      </c>
    </row>
    <row r="20" spans="2:3" ht="24.75" customHeight="1" thickTop="1" thickBot="1" x14ac:dyDescent="0.25">
      <c r="B20" s="11" t="s">
        <v>443</v>
      </c>
      <c r="C20" s="35" t="s">
        <v>458</v>
      </c>
    </row>
    <row r="21" spans="2:3" ht="24.75" customHeight="1" thickTop="1" thickBot="1" x14ac:dyDescent="0.25">
      <c r="B21" s="11" t="s">
        <v>546</v>
      </c>
      <c r="C21" s="35" t="s">
        <v>547</v>
      </c>
    </row>
    <row r="22" spans="2:3" ht="24.75" customHeight="1" thickTop="1" thickBot="1" x14ac:dyDescent="0.25">
      <c r="B22" s="11" t="s">
        <v>444</v>
      </c>
      <c r="C22" s="35" t="s">
        <v>459</v>
      </c>
    </row>
    <row r="23" spans="2:3" ht="24.75" customHeight="1" thickTop="1" thickBot="1" x14ac:dyDescent="0.25">
      <c r="B23" s="11" t="s">
        <v>445</v>
      </c>
      <c r="C23" s="35" t="s">
        <v>511</v>
      </c>
    </row>
    <row r="24" spans="2:3" ht="24.75" customHeight="1" thickTop="1" thickBot="1" x14ac:dyDescent="0.25">
      <c r="B24" s="11" t="s">
        <v>446</v>
      </c>
      <c r="C24" s="35" t="s">
        <v>460</v>
      </c>
    </row>
    <row r="25" spans="2:3" ht="24.75" customHeight="1" thickTop="1" thickBot="1" x14ac:dyDescent="0.25">
      <c r="B25" s="11" t="s">
        <v>448</v>
      </c>
      <c r="C25" s="35" t="s">
        <v>461</v>
      </c>
    </row>
    <row r="26" spans="2:3" ht="24.75" customHeight="1" thickTop="1" x14ac:dyDescent="0.2">
      <c r="B26" s="11" t="s">
        <v>447</v>
      </c>
      <c r="C26" s="35" t="s">
        <v>462</v>
      </c>
    </row>
  </sheetData>
  <sheetProtection password="C43B" sheet="1" objects="1" scenarios="1"/>
  <printOptions horizontalCentered="1"/>
  <pageMargins left="0.55118110236220474" right="0.55118110236220474" top="0.79" bottom="0.55118110236220474" header="0.31496062992125984" footer="0.31496062992125984"/>
  <pageSetup paperSize="9" scale="98" orientation="portrait" r:id="rId1"/>
  <headerFooter>
    <oddFooter>&amp;R&amp;8Pág. 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1:C24"/>
  <sheetViews>
    <sheetView showGridLines="0" workbookViewId="0">
      <selection sqref="A1:C2"/>
    </sheetView>
  </sheetViews>
  <sheetFormatPr defaultRowHeight="15" x14ac:dyDescent="0.25"/>
  <cols>
    <col min="1" max="1" width="16.625" style="125" customWidth="1"/>
    <col min="2" max="2" width="29.625" style="111" customWidth="1"/>
    <col min="3" max="3" width="12.625" style="111" customWidth="1"/>
    <col min="4" max="16384" width="9" style="111"/>
  </cols>
  <sheetData>
    <row r="1" spans="1:3" ht="15" customHeight="1" x14ac:dyDescent="0.25">
      <c r="A1" s="423" t="s">
        <v>575</v>
      </c>
      <c r="B1" s="423"/>
      <c r="C1" s="423"/>
    </row>
    <row r="2" spans="1:3" x14ac:dyDescent="0.25">
      <c r="A2" s="423"/>
      <c r="B2" s="423"/>
      <c r="C2" s="423"/>
    </row>
    <row r="3" spans="1:3" x14ac:dyDescent="0.25">
      <c r="A3" s="298" t="s">
        <v>291</v>
      </c>
    </row>
    <row r="4" spans="1:3" x14ac:dyDescent="0.25">
      <c r="A4" s="431" t="s">
        <v>220</v>
      </c>
      <c r="B4" s="433" t="s">
        <v>325</v>
      </c>
      <c r="C4" s="128">
        <v>2020</v>
      </c>
    </row>
    <row r="5" spans="1:3" x14ac:dyDescent="0.25">
      <c r="A5" s="432"/>
      <c r="B5" s="433"/>
      <c r="C5" s="129" t="s">
        <v>224</v>
      </c>
    </row>
    <row r="6" spans="1:3" x14ac:dyDescent="0.25">
      <c r="A6" s="401" t="s">
        <v>22</v>
      </c>
      <c r="B6" s="130" t="s">
        <v>324</v>
      </c>
      <c r="C6" s="115">
        <v>0</v>
      </c>
    </row>
    <row r="7" spans="1:3" x14ac:dyDescent="0.25">
      <c r="A7" s="402"/>
      <c r="B7" s="131" t="s">
        <v>323</v>
      </c>
      <c r="C7" s="132">
        <v>0</v>
      </c>
    </row>
    <row r="8" spans="1:3" x14ac:dyDescent="0.25">
      <c r="A8" s="403"/>
      <c r="B8" s="301" t="s">
        <v>322</v>
      </c>
      <c r="C8" s="134">
        <f>SUM(C6:C7)</f>
        <v>0</v>
      </c>
    </row>
    <row r="9" spans="1:3" x14ac:dyDescent="0.25">
      <c r="A9" s="299" t="s">
        <v>143</v>
      </c>
      <c r="B9" s="301" t="s">
        <v>321</v>
      </c>
      <c r="C9" s="134">
        <v>14.52</v>
      </c>
    </row>
    <row r="10" spans="1:3" x14ac:dyDescent="0.25">
      <c r="A10" s="299" t="s">
        <v>142</v>
      </c>
      <c r="B10" s="301" t="s">
        <v>320</v>
      </c>
      <c r="C10" s="134">
        <v>0.02</v>
      </c>
    </row>
    <row r="11" spans="1:3" x14ac:dyDescent="0.25">
      <c r="A11" s="425" t="s">
        <v>141</v>
      </c>
      <c r="B11" s="63" t="s">
        <v>319</v>
      </c>
      <c r="C11" s="115">
        <v>0.11</v>
      </c>
    </row>
    <row r="12" spans="1:3" x14ac:dyDescent="0.25">
      <c r="A12" s="426"/>
      <c r="B12" s="63" t="s">
        <v>318</v>
      </c>
      <c r="C12" s="115">
        <v>1.04</v>
      </c>
    </row>
    <row r="13" spans="1:3" x14ac:dyDescent="0.25">
      <c r="A13" s="427"/>
      <c r="B13" s="302" t="s">
        <v>317</v>
      </c>
      <c r="C13" s="137">
        <f>SUM(C11:C12)</f>
        <v>1.1500000000000001</v>
      </c>
    </row>
    <row r="14" spans="1:3" x14ac:dyDescent="0.25">
      <c r="A14" s="402" t="s">
        <v>140</v>
      </c>
      <c r="B14" s="115" t="s">
        <v>316</v>
      </c>
      <c r="C14" s="115">
        <v>0.9</v>
      </c>
    </row>
    <row r="15" spans="1:3" x14ac:dyDescent="0.25">
      <c r="A15" s="402"/>
      <c r="B15" s="132" t="s">
        <v>315</v>
      </c>
      <c r="C15" s="132">
        <v>0.22</v>
      </c>
    </row>
    <row r="16" spans="1:3" x14ac:dyDescent="0.25">
      <c r="A16" s="403"/>
      <c r="B16" s="302" t="s">
        <v>314</v>
      </c>
      <c r="C16" s="138">
        <f>SUM(C14:C15)</f>
        <v>1.1200000000000001</v>
      </c>
    </row>
    <row r="17" spans="1:3" x14ac:dyDescent="0.25">
      <c r="A17" s="299" t="s">
        <v>139</v>
      </c>
      <c r="B17" s="301" t="s">
        <v>313</v>
      </c>
      <c r="C17" s="134">
        <v>0.54</v>
      </c>
    </row>
    <row r="18" spans="1:3" x14ac:dyDescent="0.25">
      <c r="A18" s="428" t="s">
        <v>138</v>
      </c>
      <c r="B18" s="63" t="s">
        <v>312</v>
      </c>
      <c r="C18" s="115">
        <v>5.3</v>
      </c>
    </row>
    <row r="19" spans="1:3" x14ac:dyDescent="0.25">
      <c r="A19" s="429"/>
      <c r="B19" s="63" t="s">
        <v>311</v>
      </c>
      <c r="C19" s="115">
        <v>1.5</v>
      </c>
    </row>
    <row r="20" spans="1:3" x14ac:dyDescent="0.25">
      <c r="A20" s="430"/>
      <c r="B20" s="301" t="s">
        <v>310</v>
      </c>
      <c r="C20" s="139">
        <f>SUM(C18:C19)</f>
        <v>6.8</v>
      </c>
    </row>
    <row r="21" spans="1:3" x14ac:dyDescent="0.25">
      <c r="A21" s="312" t="s">
        <v>525</v>
      </c>
      <c r="B21" s="314" t="s">
        <v>527</v>
      </c>
      <c r="C21" s="139">
        <v>0</v>
      </c>
    </row>
    <row r="22" spans="1:3" x14ac:dyDescent="0.25">
      <c r="A22" s="299" t="s">
        <v>137</v>
      </c>
      <c r="B22" s="301" t="s">
        <v>309</v>
      </c>
      <c r="C22" s="134">
        <v>0</v>
      </c>
    </row>
    <row r="23" spans="1:3" x14ac:dyDescent="0.25">
      <c r="A23" s="299" t="s">
        <v>136</v>
      </c>
      <c r="B23" s="301" t="s">
        <v>308</v>
      </c>
      <c r="C23" s="134">
        <v>0</v>
      </c>
    </row>
    <row r="24" spans="1:3" x14ac:dyDescent="0.25">
      <c r="A24" s="424" t="s">
        <v>307</v>
      </c>
      <c r="B24" s="424"/>
      <c r="C24" s="137">
        <f>+C8+C9+C10+C13+C16+C17+C20+C22+C23</f>
        <v>24.15</v>
      </c>
    </row>
  </sheetData>
  <sheetProtection password="C43B" sheet="1" objects="1" scenarios="1"/>
  <mergeCells count="8">
    <mergeCell ref="A24:B24"/>
    <mergeCell ref="A1:C2"/>
    <mergeCell ref="B4:B5"/>
    <mergeCell ref="A6:A8"/>
    <mergeCell ref="A11:A13"/>
    <mergeCell ref="A14:A16"/>
    <mergeCell ref="A18:A20"/>
    <mergeCell ref="A4:A5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pageSetUpPr fitToPage="1"/>
  </sheetPr>
  <dimension ref="A1:E48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875" style="111" bestFit="1" customWidth="1"/>
    <col min="2" max="2" width="32.625" style="111" bestFit="1" customWidth="1"/>
    <col min="3" max="3" width="14.75" style="124" bestFit="1" customWidth="1"/>
    <col min="4" max="4" width="11.5" style="125" bestFit="1" customWidth="1"/>
    <col min="5" max="6" width="9" style="111"/>
    <col min="7" max="7" width="10.875" style="111" bestFit="1" customWidth="1"/>
    <col min="8" max="16384" width="9" style="111"/>
  </cols>
  <sheetData>
    <row r="1" spans="1:5" x14ac:dyDescent="0.25">
      <c r="A1" s="382" t="s">
        <v>576</v>
      </c>
      <c r="B1" s="382"/>
      <c r="C1" s="382"/>
      <c r="D1" s="382"/>
      <c r="E1" s="126"/>
    </row>
    <row r="2" spans="1:5" x14ac:dyDescent="0.25">
      <c r="A2" s="127" t="s">
        <v>290</v>
      </c>
    </row>
    <row r="3" spans="1:5" x14ac:dyDescent="0.25">
      <c r="A3" s="420" t="s">
        <v>220</v>
      </c>
      <c r="B3" s="433" t="s">
        <v>326</v>
      </c>
      <c r="C3" s="415">
        <v>2020</v>
      </c>
      <c r="D3" s="415"/>
    </row>
    <row r="4" spans="1:5" x14ac:dyDescent="0.25">
      <c r="A4" s="420"/>
      <c r="B4" s="434"/>
      <c r="C4" s="140" t="s">
        <v>219</v>
      </c>
      <c r="D4" s="141" t="s">
        <v>224</v>
      </c>
    </row>
    <row r="5" spans="1:5" x14ac:dyDescent="0.25">
      <c r="A5" s="142" t="s">
        <v>122</v>
      </c>
      <c r="B5" s="143"/>
      <c r="C5" s="147">
        <v>5368</v>
      </c>
      <c r="D5" s="144">
        <v>5696.57</v>
      </c>
    </row>
    <row r="6" spans="1:5" x14ac:dyDescent="0.25">
      <c r="A6" s="145" t="s">
        <v>121</v>
      </c>
      <c r="B6" s="146"/>
      <c r="C6" s="147">
        <v>7</v>
      </c>
      <c r="D6" s="148">
        <v>1.5</v>
      </c>
    </row>
    <row r="7" spans="1:5" x14ac:dyDescent="0.25">
      <c r="A7" s="149" t="s">
        <v>120</v>
      </c>
      <c r="B7" s="146"/>
      <c r="C7" s="147">
        <v>135</v>
      </c>
      <c r="D7" s="148">
        <v>126.7</v>
      </c>
    </row>
    <row r="8" spans="1:5" x14ac:dyDescent="0.25">
      <c r="A8" s="145" t="s">
        <v>119</v>
      </c>
      <c r="B8" s="150"/>
      <c r="C8" s="151">
        <v>87</v>
      </c>
      <c r="D8" s="152">
        <v>493.05</v>
      </c>
    </row>
    <row r="9" spans="1:5" x14ac:dyDescent="0.25">
      <c r="A9" s="303" t="s">
        <v>498</v>
      </c>
      <c r="B9" s="150"/>
      <c r="C9" s="151">
        <v>32</v>
      </c>
      <c r="D9" s="152">
        <v>149.88999999999999</v>
      </c>
    </row>
    <row r="10" spans="1:5" x14ac:dyDescent="0.25">
      <c r="A10" s="149" t="s">
        <v>118</v>
      </c>
      <c r="B10" s="150"/>
      <c r="C10" s="151">
        <v>25528</v>
      </c>
      <c r="D10" s="152">
        <v>6721.03</v>
      </c>
    </row>
    <row r="11" spans="1:5" x14ac:dyDescent="0.25">
      <c r="A11" s="145" t="s">
        <v>117</v>
      </c>
      <c r="B11" s="153"/>
      <c r="C11" s="154">
        <v>252</v>
      </c>
      <c r="D11" s="155">
        <v>737.23</v>
      </c>
    </row>
    <row r="12" spans="1:5" x14ac:dyDescent="0.25">
      <c r="A12" s="425" t="s">
        <v>116</v>
      </c>
      <c r="B12" s="115" t="s">
        <v>327</v>
      </c>
      <c r="C12" s="130">
        <v>21</v>
      </c>
      <c r="D12" s="115">
        <v>5.62</v>
      </c>
    </row>
    <row r="13" spans="1:5" x14ac:dyDescent="0.25">
      <c r="A13" s="426"/>
      <c r="B13" s="156" t="s">
        <v>328</v>
      </c>
      <c r="C13" s="157">
        <v>27</v>
      </c>
      <c r="D13" s="158">
        <v>66.53</v>
      </c>
    </row>
    <row r="14" spans="1:5" x14ac:dyDescent="0.25">
      <c r="A14" s="427"/>
      <c r="B14" s="353" t="s">
        <v>329</v>
      </c>
      <c r="C14" s="151">
        <v>48</v>
      </c>
      <c r="D14" s="134">
        <f>SUM(D12:D13)</f>
        <v>72.150000000000006</v>
      </c>
    </row>
    <row r="15" spans="1:5" x14ac:dyDescent="0.25">
      <c r="A15" s="149" t="s">
        <v>115</v>
      </c>
      <c r="B15" s="159"/>
      <c r="C15" s="160">
        <v>179</v>
      </c>
      <c r="D15" s="161">
        <v>141.11000000000001</v>
      </c>
    </row>
    <row r="16" spans="1:5" x14ac:dyDescent="0.25">
      <c r="A16" s="149" t="s">
        <v>114</v>
      </c>
      <c r="B16" s="153"/>
      <c r="C16" s="162">
        <v>532</v>
      </c>
      <c r="D16" s="148">
        <v>710.04</v>
      </c>
    </row>
    <row r="17" spans="1:4" x14ac:dyDescent="0.25">
      <c r="A17" s="149" t="s">
        <v>113</v>
      </c>
      <c r="B17" s="146"/>
      <c r="C17" s="147">
        <v>78</v>
      </c>
      <c r="D17" s="148">
        <v>1046.6600000000001</v>
      </c>
    </row>
    <row r="18" spans="1:4" x14ac:dyDescent="0.25">
      <c r="A18" s="149" t="s">
        <v>112</v>
      </c>
      <c r="B18" s="146"/>
      <c r="C18" s="147">
        <v>6</v>
      </c>
      <c r="D18" s="148">
        <v>11.27</v>
      </c>
    </row>
    <row r="19" spans="1:4" x14ac:dyDescent="0.25">
      <c r="A19" s="145" t="s">
        <v>111</v>
      </c>
      <c r="B19" s="146"/>
      <c r="C19" s="147">
        <v>86</v>
      </c>
      <c r="D19" s="148">
        <v>162.71</v>
      </c>
    </row>
    <row r="20" spans="1:4" x14ac:dyDescent="0.25">
      <c r="A20" s="425" t="s">
        <v>110</v>
      </c>
      <c r="B20" s="115" t="s">
        <v>327</v>
      </c>
      <c r="C20" s="130">
        <v>471</v>
      </c>
      <c r="D20" s="115">
        <v>1003.53</v>
      </c>
    </row>
    <row r="21" spans="1:4" x14ac:dyDescent="0.25">
      <c r="A21" s="426"/>
      <c r="B21" s="115" t="s">
        <v>328</v>
      </c>
      <c r="C21" s="130">
        <v>57</v>
      </c>
      <c r="D21" s="115">
        <v>409.47</v>
      </c>
    </row>
    <row r="22" spans="1:4" x14ac:dyDescent="0.25">
      <c r="A22" s="426"/>
      <c r="B22" s="132"/>
      <c r="C22" s="131">
        <v>25</v>
      </c>
      <c r="D22" s="115">
        <v>18.100000000000001</v>
      </c>
    </row>
    <row r="23" spans="1:4" x14ac:dyDescent="0.25">
      <c r="A23" s="427"/>
      <c r="B23" s="352" t="s">
        <v>330</v>
      </c>
      <c r="C23" s="151">
        <v>536</v>
      </c>
      <c r="D23" s="163">
        <f>SUM(D20:D22)</f>
        <v>1431.1</v>
      </c>
    </row>
    <row r="24" spans="1:4" x14ac:dyDescent="0.25">
      <c r="A24" s="317" t="s">
        <v>526</v>
      </c>
      <c r="B24" s="153"/>
      <c r="C24" s="162">
        <v>9</v>
      </c>
      <c r="D24" s="148">
        <v>18.670000000000002</v>
      </c>
    </row>
    <row r="25" spans="1:4" x14ac:dyDescent="0.25">
      <c r="A25" s="149" t="s">
        <v>109</v>
      </c>
      <c r="B25" s="146"/>
      <c r="C25" s="147">
        <v>250</v>
      </c>
      <c r="D25" s="148">
        <v>303.27</v>
      </c>
    </row>
    <row r="26" spans="1:4" x14ac:dyDescent="0.25">
      <c r="A26" s="149" t="s">
        <v>108</v>
      </c>
      <c r="B26" s="146"/>
      <c r="C26" s="147">
        <v>431</v>
      </c>
      <c r="D26" s="148">
        <v>1762.01</v>
      </c>
    </row>
    <row r="27" spans="1:4" x14ac:dyDescent="0.25">
      <c r="A27" s="149" t="s">
        <v>107</v>
      </c>
      <c r="B27" s="146"/>
      <c r="C27" s="147">
        <v>51</v>
      </c>
      <c r="D27" s="148">
        <v>57.19</v>
      </c>
    </row>
    <row r="28" spans="1:4" x14ac:dyDescent="0.25">
      <c r="A28" s="149" t="s">
        <v>106</v>
      </c>
      <c r="B28" s="146"/>
      <c r="C28" s="147">
        <v>222</v>
      </c>
      <c r="D28" s="148">
        <v>174.5</v>
      </c>
    </row>
    <row r="29" spans="1:4" x14ac:dyDescent="0.25">
      <c r="A29" s="149" t="s">
        <v>105</v>
      </c>
      <c r="B29" s="146"/>
      <c r="C29" s="147">
        <v>5</v>
      </c>
      <c r="D29" s="148">
        <v>5.04</v>
      </c>
    </row>
    <row r="30" spans="1:4" x14ac:dyDescent="0.25">
      <c r="A30" s="149" t="s">
        <v>104</v>
      </c>
      <c r="B30" s="146"/>
      <c r="C30" s="147">
        <v>188</v>
      </c>
      <c r="D30" s="148">
        <v>59.7</v>
      </c>
    </row>
    <row r="31" spans="1:4" x14ac:dyDescent="0.25">
      <c r="A31" s="145" t="s">
        <v>103</v>
      </c>
      <c r="B31" s="146"/>
      <c r="C31" s="147">
        <v>627</v>
      </c>
      <c r="D31" s="148">
        <v>1153.3599999999999</v>
      </c>
    </row>
    <row r="32" spans="1:4" x14ac:dyDescent="0.25">
      <c r="A32" s="164" t="s">
        <v>102</v>
      </c>
      <c r="B32" s="146"/>
      <c r="C32" s="147">
        <v>30</v>
      </c>
      <c r="D32" s="148">
        <v>8.67</v>
      </c>
    </row>
    <row r="33" spans="1:4" x14ac:dyDescent="0.25">
      <c r="A33" s="425" t="s">
        <v>101</v>
      </c>
      <c r="B33" s="115" t="s">
        <v>327</v>
      </c>
      <c r="C33" s="130">
        <v>96</v>
      </c>
      <c r="D33" s="115">
        <v>86.39</v>
      </c>
    </row>
    <row r="34" spans="1:4" x14ac:dyDescent="0.25">
      <c r="A34" s="426"/>
      <c r="B34" s="132" t="s">
        <v>328</v>
      </c>
      <c r="C34" s="131">
        <v>117</v>
      </c>
      <c r="D34" s="115">
        <v>776.93</v>
      </c>
    </row>
    <row r="35" spans="1:4" x14ac:dyDescent="0.25">
      <c r="A35" s="427"/>
      <c r="B35" s="352" t="s">
        <v>331</v>
      </c>
      <c r="C35" s="151">
        <v>208</v>
      </c>
      <c r="D35" s="163">
        <f>SUM(D33:D34)</f>
        <v>863.31999999999994</v>
      </c>
    </row>
    <row r="36" spans="1:4" x14ac:dyDescent="0.25">
      <c r="A36" s="149" t="s">
        <v>100</v>
      </c>
      <c r="B36" s="146"/>
      <c r="C36" s="147">
        <v>4</v>
      </c>
      <c r="D36" s="148">
        <v>5.66</v>
      </c>
    </row>
    <row r="37" spans="1:4" x14ac:dyDescent="0.25">
      <c r="A37" s="145" t="s">
        <v>99</v>
      </c>
      <c r="B37" s="146"/>
      <c r="C37" s="147">
        <v>0</v>
      </c>
      <c r="D37" s="148">
        <v>0</v>
      </c>
    </row>
    <row r="38" spans="1:4" x14ac:dyDescent="0.25">
      <c r="A38" s="274" t="s">
        <v>488</v>
      </c>
      <c r="B38" s="146"/>
      <c r="C38" s="147">
        <v>1</v>
      </c>
      <c r="D38" s="148">
        <v>3.23</v>
      </c>
    </row>
    <row r="39" spans="1:4" x14ac:dyDescent="0.25">
      <c r="A39" s="274" t="s">
        <v>489</v>
      </c>
      <c r="B39" s="146"/>
      <c r="C39" s="147">
        <v>0</v>
      </c>
      <c r="D39" s="148">
        <v>0</v>
      </c>
    </row>
    <row r="40" spans="1:4" x14ac:dyDescent="0.25">
      <c r="A40" s="428" t="s">
        <v>20</v>
      </c>
      <c r="B40" s="115" t="s">
        <v>327</v>
      </c>
      <c r="C40" s="130">
        <v>175</v>
      </c>
      <c r="D40" s="115">
        <v>121.08</v>
      </c>
    </row>
    <row r="41" spans="1:4" x14ac:dyDescent="0.25">
      <c r="A41" s="429"/>
      <c r="B41" s="132" t="s">
        <v>328</v>
      </c>
      <c r="C41" s="131">
        <v>330</v>
      </c>
      <c r="D41" s="115">
        <v>14183.82</v>
      </c>
    </row>
    <row r="42" spans="1:4" x14ac:dyDescent="0.25">
      <c r="A42" s="430"/>
      <c r="B42" s="352" t="s">
        <v>332</v>
      </c>
      <c r="C42" s="151">
        <v>501</v>
      </c>
      <c r="D42" s="163">
        <f>SUM(D40:D41)</f>
        <v>14304.9</v>
      </c>
    </row>
    <row r="43" spans="1:4" x14ac:dyDescent="0.25">
      <c r="A43" s="425" t="s">
        <v>98</v>
      </c>
      <c r="B43" s="115" t="s">
        <v>327</v>
      </c>
      <c r="C43" s="130">
        <v>65101</v>
      </c>
      <c r="D43" s="115">
        <v>14374.34</v>
      </c>
    </row>
    <row r="44" spans="1:4" x14ac:dyDescent="0.25">
      <c r="A44" s="426"/>
      <c r="B44" s="115" t="s">
        <v>333</v>
      </c>
      <c r="C44" s="130">
        <v>0</v>
      </c>
      <c r="D44" s="115">
        <v>0</v>
      </c>
    </row>
    <row r="45" spans="1:4" x14ac:dyDescent="0.25">
      <c r="A45" s="426"/>
      <c r="B45" s="115" t="s">
        <v>316</v>
      </c>
      <c r="C45" s="130">
        <v>0</v>
      </c>
      <c r="D45" s="115">
        <v>0</v>
      </c>
    </row>
    <row r="46" spans="1:4" x14ac:dyDescent="0.25">
      <c r="A46" s="426"/>
      <c r="B46" s="132" t="s">
        <v>328</v>
      </c>
      <c r="C46" s="131">
        <v>148</v>
      </c>
      <c r="D46" s="115">
        <v>193.22</v>
      </c>
    </row>
    <row r="47" spans="1:4" x14ac:dyDescent="0.25">
      <c r="A47" s="427"/>
      <c r="B47" s="352" t="s">
        <v>334</v>
      </c>
      <c r="C47" s="151">
        <v>65180</v>
      </c>
      <c r="D47" s="163">
        <f>SUM(D43:D46)</f>
        <v>14567.56</v>
      </c>
    </row>
    <row r="48" spans="1:4" x14ac:dyDescent="0.25">
      <c r="A48" s="435" t="s">
        <v>335</v>
      </c>
      <c r="B48" s="436"/>
      <c r="C48" s="355">
        <v>76872</v>
      </c>
      <c r="D48" s="165">
        <f>+D5+D6+D7+D8+D9+D10+D11+D14+D15+D16+D17+D18+D19+D23+D24+D25+D26+D27+D28+D29+D30+D31+D32+D35+D36+D37+D38+D39+D42+D47</f>
        <v>50788.089999999989</v>
      </c>
    </row>
  </sheetData>
  <sheetProtection password="C43B" sheet="1" objects="1" scenarios="1"/>
  <mergeCells count="10">
    <mergeCell ref="A33:A35"/>
    <mergeCell ref="A40:A42"/>
    <mergeCell ref="A43:A47"/>
    <mergeCell ref="A48:B48"/>
    <mergeCell ref="A20:A23"/>
    <mergeCell ref="A1:D1"/>
    <mergeCell ref="A12:A14"/>
    <mergeCell ref="C3:D3"/>
    <mergeCell ref="B3:B4"/>
    <mergeCell ref="A3:A4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pageSetUpPr fitToPage="1"/>
  </sheetPr>
  <dimension ref="A1:D48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875" style="111" bestFit="1" customWidth="1"/>
    <col min="2" max="2" width="32.625" style="111" bestFit="1" customWidth="1"/>
    <col min="3" max="3" width="14.75" style="124" bestFit="1" customWidth="1"/>
    <col min="4" max="4" width="11.5" style="125" bestFit="1" customWidth="1"/>
    <col min="5" max="16384" width="9" style="111"/>
  </cols>
  <sheetData>
    <row r="1" spans="1:4" x14ac:dyDescent="0.25">
      <c r="A1" s="382" t="s">
        <v>576</v>
      </c>
      <c r="B1" s="382"/>
      <c r="C1" s="382"/>
      <c r="D1" s="382"/>
    </row>
    <row r="2" spans="1:4" x14ac:dyDescent="0.25">
      <c r="A2" s="300" t="s">
        <v>291</v>
      </c>
      <c r="B2" s="124"/>
      <c r="C2" s="125"/>
      <c r="D2" s="300"/>
    </row>
    <row r="3" spans="1:4" x14ac:dyDescent="0.25">
      <c r="A3" s="420" t="s">
        <v>220</v>
      </c>
      <c r="B3" s="433" t="s">
        <v>326</v>
      </c>
      <c r="C3" s="415">
        <v>2020</v>
      </c>
      <c r="D3" s="415"/>
    </row>
    <row r="4" spans="1:4" x14ac:dyDescent="0.25">
      <c r="A4" s="420"/>
      <c r="B4" s="434"/>
      <c r="C4" s="351" t="s">
        <v>219</v>
      </c>
      <c r="D4" s="141" t="s">
        <v>224</v>
      </c>
    </row>
    <row r="5" spans="1:4" x14ac:dyDescent="0.25">
      <c r="A5" s="349" t="s">
        <v>122</v>
      </c>
      <c r="B5" s="352"/>
      <c r="C5" s="147">
        <v>4</v>
      </c>
      <c r="D5" s="144">
        <v>0.19</v>
      </c>
    </row>
    <row r="6" spans="1:4" x14ac:dyDescent="0.25">
      <c r="A6" s="145" t="s">
        <v>121</v>
      </c>
      <c r="B6" s="146"/>
      <c r="C6" s="147">
        <v>1</v>
      </c>
      <c r="D6" s="148">
        <v>0.84</v>
      </c>
    </row>
    <row r="7" spans="1:4" x14ac:dyDescent="0.25">
      <c r="A7" s="348" t="s">
        <v>120</v>
      </c>
      <c r="B7" s="146"/>
      <c r="C7" s="147">
        <v>4</v>
      </c>
      <c r="D7" s="148">
        <v>0.31</v>
      </c>
    </row>
    <row r="8" spans="1:4" x14ac:dyDescent="0.25">
      <c r="A8" s="145" t="s">
        <v>119</v>
      </c>
      <c r="B8" s="150"/>
      <c r="C8" s="151">
        <v>0</v>
      </c>
      <c r="D8" s="152">
        <v>0</v>
      </c>
    </row>
    <row r="9" spans="1:4" x14ac:dyDescent="0.25">
      <c r="A9" s="348" t="s">
        <v>498</v>
      </c>
      <c r="B9" s="150"/>
      <c r="C9" s="151">
        <v>0</v>
      </c>
      <c r="D9" s="152">
        <v>0</v>
      </c>
    </row>
    <row r="10" spans="1:4" x14ac:dyDescent="0.25">
      <c r="A10" s="348" t="s">
        <v>118</v>
      </c>
      <c r="B10" s="150"/>
      <c r="C10" s="151">
        <v>352</v>
      </c>
      <c r="D10" s="152">
        <v>28.02</v>
      </c>
    </row>
    <row r="11" spans="1:4" x14ac:dyDescent="0.25">
      <c r="A11" s="145" t="s">
        <v>117</v>
      </c>
      <c r="B11" s="153"/>
      <c r="C11" s="154">
        <v>152</v>
      </c>
      <c r="D11" s="155">
        <v>10.02</v>
      </c>
    </row>
    <row r="12" spans="1:4" x14ac:dyDescent="0.25">
      <c r="A12" s="425" t="s">
        <v>116</v>
      </c>
      <c r="B12" s="115" t="s">
        <v>327</v>
      </c>
      <c r="C12" s="130">
        <v>0</v>
      </c>
      <c r="D12" s="115">
        <v>0</v>
      </c>
    </row>
    <row r="13" spans="1:4" x14ac:dyDescent="0.25">
      <c r="A13" s="426"/>
      <c r="B13" s="156" t="s">
        <v>328</v>
      </c>
      <c r="C13" s="157">
        <v>0</v>
      </c>
      <c r="D13" s="158">
        <v>0</v>
      </c>
    </row>
    <row r="14" spans="1:4" x14ac:dyDescent="0.25">
      <c r="A14" s="427"/>
      <c r="B14" s="353" t="s">
        <v>329</v>
      </c>
      <c r="C14" s="151">
        <v>0</v>
      </c>
      <c r="D14" s="134">
        <f>SUM(D12:D13)</f>
        <v>0</v>
      </c>
    </row>
    <row r="15" spans="1:4" x14ac:dyDescent="0.25">
      <c r="A15" s="348" t="s">
        <v>115</v>
      </c>
      <c r="B15" s="159"/>
      <c r="C15" s="160">
        <v>0</v>
      </c>
      <c r="D15" s="161">
        <v>0</v>
      </c>
    </row>
    <row r="16" spans="1:4" x14ac:dyDescent="0.25">
      <c r="A16" s="348" t="s">
        <v>114</v>
      </c>
      <c r="B16" s="153"/>
      <c r="C16" s="162">
        <v>11</v>
      </c>
      <c r="D16" s="148">
        <v>0.39</v>
      </c>
    </row>
    <row r="17" spans="1:4" x14ac:dyDescent="0.25">
      <c r="A17" s="348" t="s">
        <v>113</v>
      </c>
      <c r="B17" s="146"/>
      <c r="C17" s="147">
        <v>13</v>
      </c>
      <c r="D17" s="148">
        <v>1.45</v>
      </c>
    </row>
    <row r="18" spans="1:4" x14ac:dyDescent="0.25">
      <c r="A18" s="348" t="s">
        <v>112</v>
      </c>
      <c r="B18" s="146"/>
      <c r="C18" s="147">
        <v>1</v>
      </c>
      <c r="D18" s="148">
        <v>0.15</v>
      </c>
    </row>
    <row r="19" spans="1:4" x14ac:dyDescent="0.25">
      <c r="A19" s="145" t="s">
        <v>111</v>
      </c>
      <c r="B19" s="146"/>
      <c r="C19" s="147">
        <v>0</v>
      </c>
      <c r="D19" s="148">
        <v>0</v>
      </c>
    </row>
    <row r="20" spans="1:4" x14ac:dyDescent="0.25">
      <c r="A20" s="425" t="s">
        <v>110</v>
      </c>
      <c r="B20" s="115" t="s">
        <v>327</v>
      </c>
      <c r="C20" s="130">
        <v>9</v>
      </c>
      <c r="D20" s="115">
        <v>0.67</v>
      </c>
    </row>
    <row r="21" spans="1:4" x14ac:dyDescent="0.25">
      <c r="A21" s="426"/>
      <c r="B21" s="115" t="s">
        <v>328</v>
      </c>
      <c r="C21" s="130">
        <v>0</v>
      </c>
      <c r="D21" s="115">
        <v>0</v>
      </c>
    </row>
    <row r="22" spans="1:4" x14ac:dyDescent="0.25">
      <c r="A22" s="426"/>
      <c r="B22" s="132"/>
      <c r="C22" s="131">
        <v>0</v>
      </c>
      <c r="D22" s="115">
        <v>0</v>
      </c>
    </row>
    <row r="23" spans="1:4" x14ac:dyDescent="0.25">
      <c r="A23" s="427"/>
      <c r="B23" s="352" t="s">
        <v>330</v>
      </c>
      <c r="C23" s="151">
        <v>9</v>
      </c>
      <c r="D23" s="163">
        <f>SUM(D20:D22)</f>
        <v>0.67</v>
      </c>
    </row>
    <row r="24" spans="1:4" x14ac:dyDescent="0.25">
      <c r="A24" s="349" t="s">
        <v>526</v>
      </c>
      <c r="B24" s="153"/>
      <c r="C24" s="162">
        <v>0</v>
      </c>
      <c r="D24" s="148">
        <v>0</v>
      </c>
    </row>
    <row r="25" spans="1:4" x14ac:dyDescent="0.25">
      <c r="A25" s="348" t="s">
        <v>109</v>
      </c>
      <c r="B25" s="146"/>
      <c r="C25" s="147">
        <v>0</v>
      </c>
      <c r="D25" s="148">
        <v>0</v>
      </c>
    </row>
    <row r="26" spans="1:4" x14ac:dyDescent="0.25">
      <c r="A26" s="348" t="s">
        <v>108</v>
      </c>
      <c r="B26" s="146"/>
      <c r="C26" s="147">
        <v>0</v>
      </c>
      <c r="D26" s="148">
        <v>0</v>
      </c>
    </row>
    <row r="27" spans="1:4" x14ac:dyDescent="0.25">
      <c r="A27" s="348" t="s">
        <v>107</v>
      </c>
      <c r="B27" s="146"/>
      <c r="C27" s="147">
        <v>0</v>
      </c>
      <c r="D27" s="148">
        <v>0</v>
      </c>
    </row>
    <row r="28" spans="1:4" x14ac:dyDescent="0.25">
      <c r="A28" s="348" t="s">
        <v>106</v>
      </c>
      <c r="B28" s="146"/>
      <c r="C28" s="147">
        <v>7</v>
      </c>
      <c r="D28" s="148">
        <v>0.62</v>
      </c>
    </row>
    <row r="29" spans="1:4" x14ac:dyDescent="0.25">
      <c r="A29" s="348" t="s">
        <v>105</v>
      </c>
      <c r="B29" s="146"/>
      <c r="C29" s="147">
        <v>0</v>
      </c>
      <c r="D29" s="148">
        <v>0</v>
      </c>
    </row>
    <row r="30" spans="1:4" x14ac:dyDescent="0.25">
      <c r="A30" s="348" t="s">
        <v>104</v>
      </c>
      <c r="B30" s="146"/>
      <c r="C30" s="147">
        <v>0</v>
      </c>
      <c r="D30" s="148">
        <v>0</v>
      </c>
    </row>
    <row r="31" spans="1:4" x14ac:dyDescent="0.25">
      <c r="A31" s="145" t="s">
        <v>103</v>
      </c>
      <c r="B31" s="146"/>
      <c r="C31" s="147">
        <v>3</v>
      </c>
      <c r="D31" s="148">
        <v>0.16</v>
      </c>
    </row>
    <row r="32" spans="1:4" x14ac:dyDescent="0.25">
      <c r="A32" s="347" t="s">
        <v>102</v>
      </c>
      <c r="B32" s="146"/>
      <c r="C32" s="147">
        <v>2</v>
      </c>
      <c r="D32" s="148">
        <v>0.19</v>
      </c>
    </row>
    <row r="33" spans="1:4" x14ac:dyDescent="0.25">
      <c r="A33" s="425" t="s">
        <v>101</v>
      </c>
      <c r="B33" s="115" t="s">
        <v>327</v>
      </c>
      <c r="C33" s="130">
        <v>0</v>
      </c>
      <c r="D33" s="115">
        <v>0</v>
      </c>
    </row>
    <row r="34" spans="1:4" x14ac:dyDescent="0.25">
      <c r="A34" s="426"/>
      <c r="B34" s="132" t="s">
        <v>328</v>
      </c>
      <c r="C34" s="131">
        <v>0</v>
      </c>
      <c r="D34" s="115">
        <v>0</v>
      </c>
    </row>
    <row r="35" spans="1:4" x14ac:dyDescent="0.25">
      <c r="A35" s="427"/>
      <c r="B35" s="352" t="s">
        <v>331</v>
      </c>
      <c r="C35" s="151">
        <v>0</v>
      </c>
      <c r="D35" s="163">
        <f>SUM(D33:D34)</f>
        <v>0</v>
      </c>
    </row>
    <row r="36" spans="1:4" x14ac:dyDescent="0.25">
      <c r="A36" s="348" t="s">
        <v>100</v>
      </c>
      <c r="B36" s="146"/>
      <c r="C36" s="147">
        <v>0</v>
      </c>
      <c r="D36" s="148">
        <v>0</v>
      </c>
    </row>
    <row r="37" spans="1:4" x14ac:dyDescent="0.25">
      <c r="A37" s="145" t="s">
        <v>99</v>
      </c>
      <c r="B37" s="146"/>
      <c r="C37" s="147">
        <v>0</v>
      </c>
      <c r="D37" s="148">
        <v>0</v>
      </c>
    </row>
    <row r="38" spans="1:4" x14ac:dyDescent="0.25">
      <c r="A38" s="350" t="s">
        <v>488</v>
      </c>
      <c r="B38" s="146"/>
      <c r="C38" s="147">
        <v>0</v>
      </c>
      <c r="D38" s="148">
        <v>0</v>
      </c>
    </row>
    <row r="39" spans="1:4" x14ac:dyDescent="0.25">
      <c r="A39" s="350" t="s">
        <v>489</v>
      </c>
      <c r="B39" s="146"/>
      <c r="C39" s="147">
        <v>0</v>
      </c>
      <c r="D39" s="148">
        <v>0</v>
      </c>
    </row>
    <row r="40" spans="1:4" x14ac:dyDescent="0.25">
      <c r="A40" s="428" t="s">
        <v>20</v>
      </c>
      <c r="B40" s="115" t="s">
        <v>327</v>
      </c>
      <c r="C40" s="130">
        <v>3</v>
      </c>
      <c r="D40" s="115">
        <v>0.23</v>
      </c>
    </row>
    <row r="41" spans="1:4" x14ac:dyDescent="0.25">
      <c r="A41" s="429"/>
      <c r="B41" s="132" t="s">
        <v>328</v>
      </c>
      <c r="C41" s="131">
        <v>0</v>
      </c>
      <c r="D41" s="115">
        <v>0</v>
      </c>
    </row>
    <row r="42" spans="1:4" x14ac:dyDescent="0.25">
      <c r="A42" s="430"/>
      <c r="B42" s="352" t="s">
        <v>332</v>
      </c>
      <c r="C42" s="151">
        <v>3</v>
      </c>
      <c r="D42" s="163">
        <f>SUM(D40:D41)</f>
        <v>0.23</v>
      </c>
    </row>
    <row r="43" spans="1:4" ht="15" customHeight="1" x14ac:dyDescent="0.25">
      <c r="A43" s="425" t="s">
        <v>98</v>
      </c>
      <c r="B43" s="115" t="s">
        <v>327</v>
      </c>
      <c r="C43" s="130">
        <v>7801</v>
      </c>
      <c r="D43" s="115">
        <v>948.09</v>
      </c>
    </row>
    <row r="44" spans="1:4" x14ac:dyDescent="0.25">
      <c r="A44" s="426"/>
      <c r="B44" s="115" t="s">
        <v>333</v>
      </c>
      <c r="C44" s="130">
        <v>0</v>
      </c>
      <c r="D44" s="115">
        <v>0</v>
      </c>
    </row>
    <row r="45" spans="1:4" x14ac:dyDescent="0.25">
      <c r="A45" s="426"/>
      <c r="B45" s="115" t="s">
        <v>316</v>
      </c>
      <c r="C45" s="130">
        <v>0</v>
      </c>
      <c r="D45" s="115">
        <v>0</v>
      </c>
    </row>
    <row r="46" spans="1:4" x14ac:dyDescent="0.25">
      <c r="A46" s="426"/>
      <c r="B46" s="132" t="s">
        <v>328</v>
      </c>
      <c r="C46" s="131">
        <v>28</v>
      </c>
      <c r="D46" s="115">
        <v>1.33</v>
      </c>
    </row>
    <row r="47" spans="1:4" x14ac:dyDescent="0.25">
      <c r="A47" s="427"/>
      <c r="B47" s="352" t="s">
        <v>334</v>
      </c>
      <c r="C47" s="151">
        <v>7807</v>
      </c>
      <c r="D47" s="163">
        <f>SUM(D43:D46)</f>
        <v>949.42000000000007</v>
      </c>
    </row>
    <row r="48" spans="1:4" ht="15" customHeight="1" x14ac:dyDescent="0.25">
      <c r="A48" s="435" t="s">
        <v>335</v>
      </c>
      <c r="B48" s="436"/>
      <c r="C48" s="355">
        <v>7912</v>
      </c>
      <c r="D48" s="165">
        <f>+D5+D6+D7+D8+D9+D10+D11+D14+D15+D16+D17+D18+D19+D23+D24+D25+D26+D27+D28+D29+D30+D31+D32+D35+D36+D37+D38+D39+D42+D47</f>
        <v>992.66000000000008</v>
      </c>
    </row>
  </sheetData>
  <sheetProtection password="C43B" sheet="1" objects="1" scenarios="1"/>
  <mergeCells count="10">
    <mergeCell ref="A48:B48"/>
    <mergeCell ref="A1:D1"/>
    <mergeCell ref="A43:A47"/>
    <mergeCell ref="A33:A35"/>
    <mergeCell ref="A40:A42"/>
    <mergeCell ref="A3:A4"/>
    <mergeCell ref="B3:B4"/>
    <mergeCell ref="C3:D3"/>
    <mergeCell ref="A12:A14"/>
    <mergeCell ref="A20:A23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pageSetUpPr fitToPage="1"/>
  </sheetPr>
  <dimension ref="A1:E16"/>
  <sheetViews>
    <sheetView showGridLines="0" workbookViewId="0">
      <selection sqref="A1:E1"/>
    </sheetView>
  </sheetViews>
  <sheetFormatPr defaultRowHeight="15" x14ac:dyDescent="0.25"/>
  <cols>
    <col min="1" max="1" width="9.625" style="111" bestFit="1" customWidth="1"/>
    <col min="2" max="2" width="27.5" style="111" bestFit="1" customWidth="1"/>
    <col min="3" max="3" width="17.5" style="111" bestFit="1" customWidth="1"/>
    <col min="4" max="4" width="14.75" style="168" bestFit="1" customWidth="1"/>
    <col min="5" max="5" width="12.375" style="125" bestFit="1" customWidth="1"/>
    <col min="6" max="16384" width="9" style="111"/>
  </cols>
  <sheetData>
    <row r="1" spans="1:5" x14ac:dyDescent="0.25">
      <c r="A1" s="382" t="s">
        <v>577</v>
      </c>
      <c r="B1" s="382"/>
      <c r="C1" s="382"/>
      <c r="D1" s="382"/>
      <c r="E1" s="382"/>
    </row>
    <row r="2" spans="1:5" ht="15" customHeight="1" x14ac:dyDescent="0.25">
      <c r="A2" s="166" t="s">
        <v>290</v>
      </c>
      <c r="B2" s="167"/>
    </row>
    <row r="3" spans="1:5" x14ac:dyDescent="0.25">
      <c r="A3" s="433" t="s">
        <v>220</v>
      </c>
      <c r="B3" s="420" t="s">
        <v>509</v>
      </c>
      <c r="C3" s="433" t="s">
        <v>326</v>
      </c>
      <c r="D3" s="415">
        <v>2020</v>
      </c>
      <c r="E3" s="415"/>
    </row>
    <row r="4" spans="1:5" x14ac:dyDescent="0.25">
      <c r="A4" s="434"/>
      <c r="B4" s="420"/>
      <c r="C4" s="433"/>
      <c r="D4" s="169" t="s">
        <v>219</v>
      </c>
      <c r="E4" s="129" t="s">
        <v>218</v>
      </c>
    </row>
    <row r="5" spans="1:5" x14ac:dyDescent="0.25">
      <c r="A5" s="425" t="s">
        <v>173</v>
      </c>
      <c r="B5" s="115"/>
      <c r="C5" s="130" t="s">
        <v>342</v>
      </c>
      <c r="D5" s="63">
        <v>84222</v>
      </c>
      <c r="E5" s="115">
        <v>298650.34999999998</v>
      </c>
    </row>
    <row r="6" spans="1:5" x14ac:dyDescent="0.25">
      <c r="A6" s="426"/>
      <c r="B6" s="132"/>
      <c r="C6" s="131" t="s">
        <v>341</v>
      </c>
      <c r="D6" s="170">
        <v>1641</v>
      </c>
      <c r="E6" s="115">
        <v>5595.85</v>
      </c>
    </row>
    <row r="7" spans="1:5" x14ac:dyDescent="0.25">
      <c r="A7" s="427"/>
      <c r="B7" s="437" t="s">
        <v>171</v>
      </c>
      <c r="C7" s="441"/>
      <c r="D7" s="356">
        <v>85027</v>
      </c>
      <c r="E7" s="152">
        <f>SUM(E5:E6)</f>
        <v>304246.19999999995</v>
      </c>
    </row>
    <row r="8" spans="1:5" x14ac:dyDescent="0.25">
      <c r="A8" s="425" t="s">
        <v>153</v>
      </c>
      <c r="B8" s="439" t="s">
        <v>343</v>
      </c>
      <c r="C8" s="130" t="s">
        <v>339</v>
      </c>
      <c r="D8" s="63">
        <v>85</v>
      </c>
      <c r="E8" s="115">
        <v>23.35</v>
      </c>
    </row>
    <row r="9" spans="1:5" x14ac:dyDescent="0.25">
      <c r="A9" s="426"/>
      <c r="B9" s="439"/>
      <c r="C9" s="130" t="s">
        <v>338</v>
      </c>
      <c r="D9" s="63">
        <v>923</v>
      </c>
      <c r="E9" s="115">
        <v>900.77</v>
      </c>
    </row>
    <row r="10" spans="1:5" x14ac:dyDescent="0.25">
      <c r="A10" s="426"/>
      <c r="B10" s="439"/>
      <c r="C10" s="131" t="s">
        <v>337</v>
      </c>
      <c r="D10" s="170">
        <v>28275</v>
      </c>
      <c r="E10" s="115">
        <v>18142.59</v>
      </c>
    </row>
    <row r="11" spans="1:5" x14ac:dyDescent="0.25">
      <c r="A11" s="426"/>
      <c r="B11" s="437" t="s">
        <v>564</v>
      </c>
      <c r="C11" s="441"/>
      <c r="D11" s="356">
        <v>28964</v>
      </c>
      <c r="E11" s="138">
        <f>SUM(E8:E10)</f>
        <v>19066.71</v>
      </c>
    </row>
    <row r="12" spans="1:5" x14ac:dyDescent="0.25">
      <c r="A12" s="426"/>
      <c r="B12" s="440" t="s">
        <v>340</v>
      </c>
      <c r="C12" s="130" t="s">
        <v>339</v>
      </c>
      <c r="D12" s="63">
        <v>20</v>
      </c>
      <c r="E12" s="115">
        <v>5.24</v>
      </c>
    </row>
    <row r="13" spans="1:5" x14ac:dyDescent="0.25">
      <c r="A13" s="426"/>
      <c r="B13" s="439"/>
      <c r="C13" s="130" t="s">
        <v>338</v>
      </c>
      <c r="D13" s="63">
        <v>574</v>
      </c>
      <c r="E13" s="115">
        <v>406.93</v>
      </c>
    </row>
    <row r="14" spans="1:5" x14ac:dyDescent="0.25">
      <c r="A14" s="426"/>
      <c r="B14" s="439"/>
      <c r="C14" s="131" t="s">
        <v>337</v>
      </c>
      <c r="D14" s="170">
        <v>42619</v>
      </c>
      <c r="E14" s="115">
        <v>103542.17</v>
      </c>
    </row>
    <row r="15" spans="1:5" x14ac:dyDescent="0.25">
      <c r="A15" s="426"/>
      <c r="B15" s="442" t="s">
        <v>336</v>
      </c>
      <c r="C15" s="443"/>
      <c r="D15" s="356">
        <v>42740</v>
      </c>
      <c r="E15" s="138">
        <f>SUM(E12:E14)</f>
        <v>103954.34</v>
      </c>
    </row>
    <row r="16" spans="1:5" x14ac:dyDescent="0.25">
      <c r="A16" s="426"/>
      <c r="B16" s="437" t="s">
        <v>151</v>
      </c>
      <c r="C16" s="438"/>
      <c r="D16" s="357">
        <v>68707</v>
      </c>
      <c r="E16" s="137">
        <f>+E15+E11</f>
        <v>123021.04999999999</v>
      </c>
    </row>
  </sheetData>
  <sheetProtection password="C43B" sheet="1" objects="1" scenarios="1"/>
  <mergeCells count="13">
    <mergeCell ref="B16:C16"/>
    <mergeCell ref="A1:E1"/>
    <mergeCell ref="B8:B10"/>
    <mergeCell ref="B12:B14"/>
    <mergeCell ref="A5:A7"/>
    <mergeCell ref="A8:A16"/>
    <mergeCell ref="D3:E3"/>
    <mergeCell ref="C3:C4"/>
    <mergeCell ref="B3:B4"/>
    <mergeCell ref="A3:A4"/>
    <mergeCell ref="B7:C7"/>
    <mergeCell ref="B11:C11"/>
    <mergeCell ref="B15:C15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pageSetUpPr fitToPage="1"/>
  </sheetPr>
  <dimension ref="A1:E16"/>
  <sheetViews>
    <sheetView showGridLines="0" workbookViewId="0">
      <selection sqref="A1:E1"/>
    </sheetView>
  </sheetViews>
  <sheetFormatPr defaultRowHeight="15" x14ac:dyDescent="0.25"/>
  <cols>
    <col min="1" max="1" width="9.625" style="111" bestFit="1" customWidth="1"/>
    <col min="2" max="2" width="27.5" style="111" bestFit="1" customWidth="1"/>
    <col min="3" max="3" width="17.5" style="111" bestFit="1" customWidth="1"/>
    <col min="4" max="4" width="14.75" style="168" bestFit="1" customWidth="1"/>
    <col min="5" max="5" width="12.375" style="125" bestFit="1" customWidth="1"/>
    <col min="6" max="16384" width="9" style="111"/>
  </cols>
  <sheetData>
    <row r="1" spans="1:5" x14ac:dyDescent="0.25">
      <c r="A1" s="382" t="s">
        <v>577</v>
      </c>
      <c r="B1" s="382"/>
      <c r="C1" s="382"/>
      <c r="D1" s="382"/>
      <c r="E1" s="382"/>
    </row>
    <row r="2" spans="1:5" x14ac:dyDescent="0.25">
      <c r="A2" s="127" t="s">
        <v>291</v>
      </c>
    </row>
    <row r="3" spans="1:5" x14ac:dyDescent="0.25">
      <c r="A3" s="433" t="s">
        <v>220</v>
      </c>
      <c r="B3" s="420" t="s">
        <v>509</v>
      </c>
      <c r="C3" s="433" t="s">
        <v>326</v>
      </c>
      <c r="D3" s="415">
        <v>2020</v>
      </c>
      <c r="E3" s="415"/>
    </row>
    <row r="4" spans="1:5" x14ac:dyDescent="0.25">
      <c r="A4" s="434"/>
      <c r="B4" s="420"/>
      <c r="C4" s="433"/>
      <c r="D4" s="354" t="s">
        <v>219</v>
      </c>
      <c r="E4" s="129" t="s">
        <v>218</v>
      </c>
    </row>
    <row r="5" spans="1:5" ht="15" customHeight="1" x14ac:dyDescent="0.25">
      <c r="A5" s="425" t="s">
        <v>173</v>
      </c>
      <c r="B5" s="115"/>
      <c r="C5" s="130" t="s">
        <v>342</v>
      </c>
      <c r="D5" s="63">
        <v>0</v>
      </c>
      <c r="E5" s="115">
        <v>0</v>
      </c>
    </row>
    <row r="6" spans="1:5" x14ac:dyDescent="0.25">
      <c r="A6" s="426"/>
      <c r="B6" s="132"/>
      <c r="C6" s="131" t="s">
        <v>341</v>
      </c>
      <c r="D6" s="170">
        <v>1</v>
      </c>
      <c r="E6" s="115">
        <v>0.02</v>
      </c>
    </row>
    <row r="7" spans="1:5" x14ac:dyDescent="0.25">
      <c r="A7" s="427"/>
      <c r="B7" s="437" t="s">
        <v>171</v>
      </c>
      <c r="C7" s="441"/>
      <c r="D7" s="356">
        <v>1</v>
      </c>
      <c r="E7" s="152">
        <f>SUM(E5:E6)</f>
        <v>0.02</v>
      </c>
    </row>
    <row r="8" spans="1:5" x14ac:dyDescent="0.25">
      <c r="A8" s="425" t="s">
        <v>153</v>
      </c>
      <c r="B8" s="439" t="s">
        <v>343</v>
      </c>
      <c r="C8" s="130" t="s">
        <v>339</v>
      </c>
      <c r="D8" s="63">
        <v>1</v>
      </c>
      <c r="E8" s="115">
        <v>0.03</v>
      </c>
    </row>
    <row r="9" spans="1:5" x14ac:dyDescent="0.25">
      <c r="A9" s="426"/>
      <c r="B9" s="439"/>
      <c r="C9" s="130" t="s">
        <v>338</v>
      </c>
      <c r="D9" s="63">
        <v>125</v>
      </c>
      <c r="E9" s="115">
        <v>5.29</v>
      </c>
    </row>
    <row r="10" spans="1:5" x14ac:dyDescent="0.25">
      <c r="A10" s="426"/>
      <c r="B10" s="439"/>
      <c r="C10" s="131" t="s">
        <v>337</v>
      </c>
      <c r="D10" s="170">
        <v>2002</v>
      </c>
      <c r="E10" s="115">
        <v>167.24</v>
      </c>
    </row>
    <row r="11" spans="1:5" x14ac:dyDescent="0.25">
      <c r="A11" s="426"/>
      <c r="B11" s="437" t="s">
        <v>564</v>
      </c>
      <c r="C11" s="441"/>
      <c r="D11" s="356">
        <v>2103</v>
      </c>
      <c r="E11" s="138">
        <f>SUM(E8:E10)</f>
        <v>172.56</v>
      </c>
    </row>
    <row r="12" spans="1:5" x14ac:dyDescent="0.25">
      <c r="A12" s="426"/>
      <c r="B12" s="440" t="s">
        <v>340</v>
      </c>
      <c r="C12" s="130" t="s">
        <v>339</v>
      </c>
      <c r="D12" s="63">
        <v>1</v>
      </c>
      <c r="E12" s="115">
        <v>0.03</v>
      </c>
    </row>
    <row r="13" spans="1:5" x14ac:dyDescent="0.25">
      <c r="A13" s="426"/>
      <c r="B13" s="439"/>
      <c r="C13" s="130" t="s">
        <v>338</v>
      </c>
      <c r="D13" s="63">
        <v>16</v>
      </c>
      <c r="E13" s="115">
        <v>1.26</v>
      </c>
    </row>
    <row r="14" spans="1:5" x14ac:dyDescent="0.25">
      <c r="A14" s="426"/>
      <c r="B14" s="439"/>
      <c r="C14" s="131" t="s">
        <v>337</v>
      </c>
      <c r="D14" s="170">
        <v>1196</v>
      </c>
      <c r="E14" s="115">
        <v>319.41000000000003</v>
      </c>
    </row>
    <row r="15" spans="1:5" x14ac:dyDescent="0.25">
      <c r="A15" s="426"/>
      <c r="B15" s="442" t="s">
        <v>336</v>
      </c>
      <c r="C15" s="443"/>
      <c r="D15" s="356">
        <v>1205</v>
      </c>
      <c r="E15" s="138">
        <f>SUM(E12:E14)</f>
        <v>320.70000000000005</v>
      </c>
    </row>
    <row r="16" spans="1:5" x14ac:dyDescent="0.25">
      <c r="A16" s="426"/>
      <c r="B16" s="437" t="s">
        <v>151</v>
      </c>
      <c r="C16" s="438"/>
      <c r="D16" s="357">
        <v>3145</v>
      </c>
      <c r="E16" s="137">
        <f>+E15+E11</f>
        <v>493.26000000000005</v>
      </c>
    </row>
  </sheetData>
  <sheetProtection password="C43B" sheet="1" objects="1" scenarios="1"/>
  <mergeCells count="13">
    <mergeCell ref="A1:E1"/>
    <mergeCell ref="A3:A4"/>
    <mergeCell ref="B3:B4"/>
    <mergeCell ref="C3:C4"/>
    <mergeCell ref="D3:E3"/>
    <mergeCell ref="A5:A7"/>
    <mergeCell ref="A8:A16"/>
    <mergeCell ref="B8:B10"/>
    <mergeCell ref="B12:B14"/>
    <mergeCell ref="B7:C7"/>
    <mergeCell ref="B11:C11"/>
    <mergeCell ref="B15:C15"/>
    <mergeCell ref="B16:C16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pageSetUpPr fitToPage="1"/>
  </sheetPr>
  <dimension ref="A1:G138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8.125" style="111" bestFit="1" customWidth="1"/>
    <col min="2" max="2" width="14.75" style="124" bestFit="1" customWidth="1"/>
    <col min="3" max="3" width="14.375" style="175" bestFit="1" customWidth="1"/>
    <col min="4" max="16384" width="9" style="111"/>
  </cols>
  <sheetData>
    <row r="1" spans="1:7" ht="29.25" customHeight="1" x14ac:dyDescent="0.25">
      <c r="A1" s="423" t="s">
        <v>578</v>
      </c>
      <c r="B1" s="423"/>
      <c r="C1" s="423"/>
    </row>
    <row r="2" spans="1:7" x14ac:dyDescent="0.25">
      <c r="A2" s="171"/>
      <c r="B2" s="171"/>
      <c r="C2" s="171"/>
    </row>
    <row r="3" spans="1:7" x14ac:dyDescent="0.25">
      <c r="A3" s="431" t="s">
        <v>220</v>
      </c>
      <c r="B3" s="415">
        <v>2020</v>
      </c>
      <c r="C3" s="415"/>
    </row>
    <row r="4" spans="1:7" x14ac:dyDescent="0.25">
      <c r="A4" s="431"/>
      <c r="B4" s="140" t="s">
        <v>219</v>
      </c>
      <c r="C4" s="129" t="s">
        <v>224</v>
      </c>
    </row>
    <row r="5" spans="1:7" x14ac:dyDescent="0.25">
      <c r="A5" s="172" t="s">
        <v>186</v>
      </c>
      <c r="B5" s="63">
        <v>132</v>
      </c>
      <c r="C5" s="173">
        <v>761.68</v>
      </c>
      <c r="F5"/>
      <c r="G5"/>
    </row>
    <row r="6" spans="1:7" x14ac:dyDescent="0.25">
      <c r="A6" s="172" t="s">
        <v>122</v>
      </c>
      <c r="B6" s="63">
        <v>3569</v>
      </c>
      <c r="C6" s="173">
        <v>5080.45</v>
      </c>
      <c r="F6"/>
      <c r="G6"/>
    </row>
    <row r="7" spans="1:7" x14ac:dyDescent="0.25">
      <c r="A7" s="172" t="s">
        <v>121</v>
      </c>
      <c r="B7" s="63">
        <v>6</v>
      </c>
      <c r="C7" s="173">
        <v>1.3</v>
      </c>
      <c r="F7"/>
      <c r="G7"/>
    </row>
    <row r="8" spans="1:7" x14ac:dyDescent="0.25">
      <c r="A8" s="172" t="s">
        <v>120</v>
      </c>
      <c r="B8" s="63">
        <v>73</v>
      </c>
      <c r="C8" s="173">
        <v>100.73</v>
      </c>
      <c r="F8"/>
      <c r="G8"/>
    </row>
    <row r="9" spans="1:7" x14ac:dyDescent="0.25">
      <c r="A9" s="172" t="s">
        <v>209</v>
      </c>
      <c r="B9" s="63">
        <v>1069</v>
      </c>
      <c r="C9" s="173">
        <v>4071.85</v>
      </c>
    </row>
    <row r="10" spans="1:7" x14ac:dyDescent="0.25">
      <c r="A10" s="172" t="s">
        <v>119</v>
      </c>
      <c r="B10" s="63">
        <v>67</v>
      </c>
      <c r="C10" s="173">
        <v>487.61</v>
      </c>
    </row>
    <row r="11" spans="1:7" x14ac:dyDescent="0.25">
      <c r="A11" s="172" t="s">
        <v>498</v>
      </c>
      <c r="B11" s="63">
        <v>27</v>
      </c>
      <c r="C11" s="173">
        <v>146.6</v>
      </c>
    </row>
    <row r="12" spans="1:7" x14ac:dyDescent="0.25">
      <c r="A12" s="172" t="s">
        <v>199</v>
      </c>
      <c r="B12" s="63">
        <v>500</v>
      </c>
      <c r="C12" s="173">
        <v>779.95</v>
      </c>
    </row>
    <row r="13" spans="1:7" x14ac:dyDescent="0.25">
      <c r="A13" s="172" t="s">
        <v>208</v>
      </c>
      <c r="B13" s="63">
        <v>9930</v>
      </c>
      <c r="C13" s="173">
        <v>36567.21</v>
      </c>
    </row>
    <row r="14" spans="1:7" x14ac:dyDescent="0.25">
      <c r="A14" s="172" t="s">
        <v>84</v>
      </c>
      <c r="B14" s="63">
        <v>32</v>
      </c>
      <c r="C14" s="173">
        <v>686.72</v>
      </c>
    </row>
    <row r="15" spans="1:7" x14ac:dyDescent="0.25">
      <c r="A15" s="172" t="s">
        <v>169</v>
      </c>
      <c r="B15" s="63">
        <v>60</v>
      </c>
      <c r="C15" s="173">
        <v>48.32</v>
      </c>
    </row>
    <row r="16" spans="1:7" x14ac:dyDescent="0.25">
      <c r="A16" s="172" t="s">
        <v>490</v>
      </c>
      <c r="B16" s="63">
        <v>1</v>
      </c>
      <c r="C16" s="173">
        <v>0.45</v>
      </c>
    </row>
    <row r="17" spans="1:3" x14ac:dyDescent="0.25">
      <c r="A17" s="172" t="s">
        <v>185</v>
      </c>
      <c r="B17" s="63">
        <v>4</v>
      </c>
      <c r="C17" s="173">
        <v>1.07</v>
      </c>
    </row>
    <row r="18" spans="1:3" x14ac:dyDescent="0.25">
      <c r="A18" s="172" t="s">
        <v>22</v>
      </c>
      <c r="B18" s="63">
        <v>980</v>
      </c>
      <c r="C18" s="173">
        <v>24884.52</v>
      </c>
    </row>
    <row r="19" spans="1:3" x14ac:dyDescent="0.25">
      <c r="A19" s="172" t="s">
        <v>143</v>
      </c>
      <c r="B19" s="63">
        <v>13227</v>
      </c>
      <c r="C19" s="173">
        <v>54883.87</v>
      </c>
    </row>
    <row r="20" spans="1:3" x14ac:dyDescent="0.25">
      <c r="A20" s="172" t="s">
        <v>207</v>
      </c>
      <c r="B20" s="63">
        <v>304</v>
      </c>
      <c r="C20" s="173">
        <v>196.88</v>
      </c>
    </row>
    <row r="21" spans="1:3" x14ac:dyDescent="0.25">
      <c r="A21" s="172" t="s">
        <v>130</v>
      </c>
      <c r="B21" s="63">
        <v>3739</v>
      </c>
      <c r="C21" s="173">
        <v>17544.82</v>
      </c>
    </row>
    <row r="22" spans="1:3" x14ac:dyDescent="0.25">
      <c r="A22" s="172" t="s">
        <v>184</v>
      </c>
      <c r="B22" s="63">
        <v>3</v>
      </c>
      <c r="C22" s="173">
        <v>2.73</v>
      </c>
    </row>
    <row r="23" spans="1:3" x14ac:dyDescent="0.25">
      <c r="A23" s="172" t="s">
        <v>118</v>
      </c>
      <c r="B23" s="63">
        <v>12923</v>
      </c>
      <c r="C23" s="173">
        <v>5072.1400000000003</v>
      </c>
    </row>
    <row r="24" spans="1:3" x14ac:dyDescent="0.25">
      <c r="A24" s="172" t="s">
        <v>117</v>
      </c>
      <c r="B24" s="63">
        <v>178</v>
      </c>
      <c r="C24" s="173">
        <v>699.67</v>
      </c>
    </row>
    <row r="25" spans="1:3" x14ac:dyDescent="0.25">
      <c r="A25" s="172" t="s">
        <v>116</v>
      </c>
      <c r="B25" s="63">
        <v>40</v>
      </c>
      <c r="C25" s="173">
        <v>71.400000000000006</v>
      </c>
    </row>
    <row r="26" spans="1:3" x14ac:dyDescent="0.25">
      <c r="A26" s="172" t="s">
        <v>115</v>
      </c>
      <c r="B26" s="63">
        <v>114</v>
      </c>
      <c r="C26" s="173">
        <v>132.38999999999999</v>
      </c>
    </row>
    <row r="27" spans="1:3" x14ac:dyDescent="0.25">
      <c r="A27" s="172" t="s">
        <v>41</v>
      </c>
      <c r="B27" s="63">
        <v>14930</v>
      </c>
      <c r="C27" s="173">
        <v>5790.05</v>
      </c>
    </row>
    <row r="28" spans="1:3" x14ac:dyDescent="0.25">
      <c r="A28" s="172" t="s">
        <v>206</v>
      </c>
      <c r="B28" s="63">
        <v>12451</v>
      </c>
      <c r="C28" s="173">
        <v>28084.62</v>
      </c>
    </row>
    <row r="29" spans="1:3" x14ac:dyDescent="0.25">
      <c r="A29" s="172" t="s">
        <v>114</v>
      </c>
      <c r="B29" s="63">
        <v>309</v>
      </c>
      <c r="C29" s="173">
        <v>666.09</v>
      </c>
    </row>
    <row r="30" spans="1:3" x14ac:dyDescent="0.25">
      <c r="A30" s="172" t="s">
        <v>113</v>
      </c>
      <c r="B30" s="63">
        <v>69</v>
      </c>
      <c r="C30" s="173">
        <v>864.88</v>
      </c>
    </row>
    <row r="31" spans="1:3" x14ac:dyDescent="0.25">
      <c r="A31" s="172" t="s">
        <v>142</v>
      </c>
      <c r="B31" s="63">
        <v>7084</v>
      </c>
      <c r="C31" s="173">
        <v>11135.02</v>
      </c>
    </row>
    <row r="32" spans="1:3" x14ac:dyDescent="0.25">
      <c r="A32" s="172" t="s">
        <v>198</v>
      </c>
      <c r="B32" s="63">
        <v>2326</v>
      </c>
      <c r="C32" s="173">
        <v>3332.01</v>
      </c>
    </row>
    <row r="33" spans="1:7" x14ac:dyDescent="0.25">
      <c r="A33" s="172" t="s">
        <v>141</v>
      </c>
      <c r="B33" s="63">
        <v>1462</v>
      </c>
      <c r="C33" s="173">
        <v>17271.2</v>
      </c>
    </row>
    <row r="34" spans="1:7" x14ac:dyDescent="0.25">
      <c r="A34" s="172" t="s">
        <v>112</v>
      </c>
      <c r="B34" s="63">
        <v>2</v>
      </c>
      <c r="C34" s="173">
        <v>10.16</v>
      </c>
      <c r="F34"/>
      <c r="G34"/>
    </row>
    <row r="35" spans="1:7" x14ac:dyDescent="0.25">
      <c r="A35" s="172" t="s">
        <v>83</v>
      </c>
      <c r="B35" s="63">
        <v>37</v>
      </c>
      <c r="C35" s="173">
        <v>1276.26</v>
      </c>
      <c r="F35"/>
      <c r="G35"/>
    </row>
    <row r="36" spans="1:7" x14ac:dyDescent="0.25">
      <c r="A36" s="172" t="s">
        <v>530</v>
      </c>
      <c r="B36" s="63">
        <v>113</v>
      </c>
      <c r="C36" s="173">
        <v>746.23</v>
      </c>
      <c r="F36"/>
      <c r="G36"/>
    </row>
    <row r="37" spans="1:7" x14ac:dyDescent="0.25">
      <c r="A37" s="172" t="s">
        <v>494</v>
      </c>
      <c r="B37" s="63">
        <v>14016</v>
      </c>
      <c r="C37" s="173">
        <v>111386.35</v>
      </c>
      <c r="F37"/>
      <c r="G37"/>
    </row>
    <row r="38" spans="1:7" x14ac:dyDescent="0.25">
      <c r="A38" s="172" t="s">
        <v>111</v>
      </c>
      <c r="B38" s="63">
        <v>71</v>
      </c>
      <c r="C38" s="173">
        <v>160.26</v>
      </c>
      <c r="F38"/>
      <c r="G38"/>
    </row>
    <row r="39" spans="1:7" x14ac:dyDescent="0.25">
      <c r="A39" s="172" t="s">
        <v>110</v>
      </c>
      <c r="B39" s="63">
        <v>360</v>
      </c>
      <c r="C39" s="173">
        <v>1350.08</v>
      </c>
      <c r="F39"/>
      <c r="G39"/>
    </row>
    <row r="40" spans="1:7" x14ac:dyDescent="0.25">
      <c r="A40" s="172" t="s">
        <v>197</v>
      </c>
      <c r="B40" s="63">
        <v>108</v>
      </c>
      <c r="C40" s="173">
        <v>343.25</v>
      </c>
      <c r="F40"/>
      <c r="G40"/>
    </row>
    <row r="41" spans="1:7" x14ac:dyDescent="0.25">
      <c r="A41" s="172" t="s">
        <v>183</v>
      </c>
      <c r="B41" s="63">
        <v>124</v>
      </c>
      <c r="C41" s="173">
        <v>160.34</v>
      </c>
      <c r="F41"/>
      <c r="G41"/>
    </row>
    <row r="42" spans="1:7" x14ac:dyDescent="0.25">
      <c r="A42" s="172" t="s">
        <v>40</v>
      </c>
      <c r="B42" s="63">
        <v>678</v>
      </c>
      <c r="C42" s="173">
        <v>1000.61</v>
      </c>
      <c r="F42"/>
      <c r="G42"/>
    </row>
    <row r="43" spans="1:7" x14ac:dyDescent="0.25">
      <c r="A43" s="172" t="s">
        <v>39</v>
      </c>
      <c r="B43" s="63">
        <v>226</v>
      </c>
      <c r="C43" s="173">
        <v>38.020000000000003</v>
      </c>
      <c r="F43"/>
      <c r="G43"/>
    </row>
    <row r="44" spans="1:7" x14ac:dyDescent="0.25">
      <c r="A44" s="172" t="s">
        <v>38</v>
      </c>
      <c r="B44" s="63">
        <v>18</v>
      </c>
      <c r="C44" s="173">
        <v>4.1500000000000004</v>
      </c>
      <c r="F44"/>
      <c r="G44"/>
    </row>
    <row r="45" spans="1:7" x14ac:dyDescent="0.25">
      <c r="A45" s="172" t="s">
        <v>93</v>
      </c>
      <c r="B45" s="63">
        <v>509</v>
      </c>
      <c r="C45" s="173">
        <v>5749.78</v>
      </c>
      <c r="F45"/>
      <c r="G45"/>
    </row>
    <row r="46" spans="1:7" x14ac:dyDescent="0.25">
      <c r="A46" s="172" t="s">
        <v>128</v>
      </c>
      <c r="B46" s="63">
        <v>56</v>
      </c>
      <c r="C46" s="173">
        <v>421.05</v>
      </c>
      <c r="F46"/>
      <c r="G46"/>
    </row>
    <row r="47" spans="1:7" x14ac:dyDescent="0.25">
      <c r="A47" s="172" t="s">
        <v>526</v>
      </c>
      <c r="B47" s="63">
        <v>4</v>
      </c>
      <c r="C47" s="173">
        <v>7.74</v>
      </c>
      <c r="F47"/>
      <c r="G47"/>
    </row>
    <row r="48" spans="1:7" x14ac:dyDescent="0.25">
      <c r="A48" s="172" t="s">
        <v>92</v>
      </c>
      <c r="B48" s="63">
        <v>444</v>
      </c>
      <c r="C48" s="173">
        <v>1727.39</v>
      </c>
      <c r="F48"/>
      <c r="G48"/>
    </row>
    <row r="49" spans="1:7" x14ac:dyDescent="0.25">
      <c r="A49" s="172" t="s">
        <v>91</v>
      </c>
      <c r="B49" s="63">
        <v>3491</v>
      </c>
      <c r="C49" s="173">
        <v>4776.25</v>
      </c>
      <c r="F49"/>
      <c r="G49"/>
    </row>
    <row r="50" spans="1:7" x14ac:dyDescent="0.25">
      <c r="A50" s="172" t="s">
        <v>485</v>
      </c>
      <c r="B50" s="63">
        <v>9</v>
      </c>
      <c r="C50" s="173">
        <v>34.979999999999997</v>
      </c>
      <c r="F50"/>
      <c r="G50"/>
    </row>
    <row r="51" spans="1:7" x14ac:dyDescent="0.25">
      <c r="A51" s="172" t="s">
        <v>196</v>
      </c>
      <c r="B51" s="63">
        <v>998</v>
      </c>
      <c r="C51" s="173">
        <v>847.43</v>
      </c>
      <c r="F51"/>
      <c r="G51"/>
    </row>
    <row r="52" spans="1:7" x14ac:dyDescent="0.25">
      <c r="A52" s="172" t="s">
        <v>182</v>
      </c>
      <c r="B52" s="63">
        <v>125</v>
      </c>
      <c r="C52" s="173">
        <v>432.21</v>
      </c>
      <c r="F52"/>
      <c r="G52"/>
    </row>
    <row r="53" spans="1:7" x14ac:dyDescent="0.25">
      <c r="A53" s="172" t="s">
        <v>133</v>
      </c>
      <c r="B53" s="63">
        <v>185</v>
      </c>
      <c r="C53" s="173">
        <v>346.27</v>
      </c>
      <c r="F53"/>
      <c r="G53"/>
    </row>
    <row r="54" spans="1:7" x14ac:dyDescent="0.25">
      <c r="A54" s="172" t="s">
        <v>168</v>
      </c>
      <c r="B54" s="63">
        <v>156</v>
      </c>
      <c r="C54" s="173">
        <v>250.22</v>
      </c>
      <c r="F54"/>
      <c r="G54"/>
    </row>
    <row r="55" spans="1:7" x14ac:dyDescent="0.25">
      <c r="A55" s="172" t="s">
        <v>37</v>
      </c>
      <c r="B55" s="63">
        <v>1229</v>
      </c>
      <c r="C55" s="173">
        <v>574.24</v>
      </c>
      <c r="F55"/>
      <c r="G55"/>
    </row>
    <row r="56" spans="1:7" x14ac:dyDescent="0.25">
      <c r="A56" s="172" t="s">
        <v>195</v>
      </c>
      <c r="B56" s="63">
        <v>36</v>
      </c>
      <c r="C56" s="173">
        <v>38.1</v>
      </c>
      <c r="F56"/>
      <c r="G56"/>
    </row>
    <row r="57" spans="1:7" x14ac:dyDescent="0.25">
      <c r="A57" s="172" t="s">
        <v>82</v>
      </c>
      <c r="B57" s="63">
        <v>400</v>
      </c>
      <c r="C57" s="173">
        <v>6211.15</v>
      </c>
      <c r="F57"/>
      <c r="G57"/>
    </row>
    <row r="58" spans="1:7" x14ac:dyDescent="0.25">
      <c r="A58" s="172" t="s">
        <v>90</v>
      </c>
      <c r="B58" s="63">
        <v>621</v>
      </c>
      <c r="C58" s="173">
        <v>2852.59</v>
      </c>
      <c r="F58"/>
      <c r="G58"/>
    </row>
    <row r="59" spans="1:7" x14ac:dyDescent="0.25">
      <c r="A59" s="172" t="s">
        <v>167</v>
      </c>
      <c r="B59" s="63">
        <v>64</v>
      </c>
      <c r="C59" s="173">
        <v>50.94</v>
      </c>
      <c r="F59"/>
      <c r="G59"/>
    </row>
    <row r="60" spans="1:7" x14ac:dyDescent="0.25">
      <c r="A60" s="172" t="s">
        <v>181</v>
      </c>
      <c r="B60" s="63">
        <v>555</v>
      </c>
      <c r="C60" s="173">
        <v>1851.15</v>
      </c>
      <c r="F60"/>
      <c r="G60"/>
    </row>
    <row r="61" spans="1:7" x14ac:dyDescent="0.25">
      <c r="A61" s="172" t="s">
        <v>216</v>
      </c>
      <c r="B61" s="63">
        <v>4871</v>
      </c>
      <c r="C61" s="173">
        <v>7869.93</v>
      </c>
      <c r="F61"/>
      <c r="G61"/>
    </row>
    <row r="62" spans="1:7" x14ac:dyDescent="0.25">
      <c r="A62" s="172" t="s">
        <v>215</v>
      </c>
      <c r="B62" s="63">
        <v>320</v>
      </c>
      <c r="C62" s="173">
        <v>384.79</v>
      </c>
      <c r="F62"/>
      <c r="G62"/>
    </row>
    <row r="63" spans="1:7" x14ac:dyDescent="0.25">
      <c r="A63" s="172" t="s">
        <v>36</v>
      </c>
      <c r="B63" s="63">
        <v>1404</v>
      </c>
      <c r="C63" s="173">
        <v>680.62</v>
      </c>
      <c r="F63"/>
      <c r="G63"/>
    </row>
    <row r="64" spans="1:7" x14ac:dyDescent="0.25">
      <c r="A64" s="172" t="s">
        <v>81</v>
      </c>
      <c r="B64" s="63">
        <v>0</v>
      </c>
      <c r="C64" s="173">
        <v>0</v>
      </c>
      <c r="F64"/>
      <c r="G64"/>
    </row>
    <row r="65" spans="1:7" x14ac:dyDescent="0.25">
      <c r="A65" s="172" t="s">
        <v>149</v>
      </c>
      <c r="B65" s="63">
        <v>5</v>
      </c>
      <c r="C65" s="173">
        <v>11.38</v>
      </c>
      <c r="F65"/>
      <c r="G65"/>
    </row>
    <row r="66" spans="1:7" x14ac:dyDescent="0.25">
      <c r="A66" s="172" t="s">
        <v>127</v>
      </c>
      <c r="B66" s="63">
        <v>371</v>
      </c>
      <c r="C66" s="173">
        <v>1925.28</v>
      </c>
      <c r="F66"/>
      <c r="G66"/>
    </row>
    <row r="67" spans="1:7" x14ac:dyDescent="0.25">
      <c r="A67" s="172" t="s">
        <v>194</v>
      </c>
      <c r="B67" s="63">
        <v>3962</v>
      </c>
      <c r="C67" s="173">
        <v>7332.63</v>
      </c>
      <c r="F67"/>
      <c r="G67"/>
    </row>
    <row r="68" spans="1:7" x14ac:dyDescent="0.25">
      <c r="A68" s="172" t="s">
        <v>554</v>
      </c>
      <c r="B68" s="63">
        <v>6</v>
      </c>
      <c r="C68" s="173">
        <v>6.63</v>
      </c>
      <c r="F68"/>
      <c r="G68"/>
    </row>
    <row r="69" spans="1:7" x14ac:dyDescent="0.25">
      <c r="A69" s="172" t="s">
        <v>423</v>
      </c>
      <c r="B69" s="63">
        <v>43</v>
      </c>
      <c r="C69" s="173">
        <v>42.02</v>
      </c>
      <c r="F69"/>
      <c r="G69"/>
    </row>
    <row r="70" spans="1:7" x14ac:dyDescent="0.25">
      <c r="A70" s="172" t="s">
        <v>483</v>
      </c>
      <c r="B70" s="63">
        <v>2</v>
      </c>
      <c r="C70" s="173">
        <v>3.57</v>
      </c>
      <c r="F70"/>
      <c r="G70"/>
    </row>
    <row r="71" spans="1:7" x14ac:dyDescent="0.25">
      <c r="A71" s="172" t="s">
        <v>193</v>
      </c>
      <c r="B71" s="63">
        <v>592</v>
      </c>
      <c r="C71" s="173">
        <v>1076.9000000000001</v>
      </c>
      <c r="F71"/>
      <c r="G71"/>
    </row>
    <row r="72" spans="1:7" x14ac:dyDescent="0.25">
      <c r="A72" s="172" t="s">
        <v>63</v>
      </c>
      <c r="B72" s="63">
        <v>2</v>
      </c>
      <c r="C72" s="173">
        <v>46.1</v>
      </c>
      <c r="F72"/>
      <c r="G72"/>
    </row>
    <row r="73" spans="1:7" x14ac:dyDescent="0.25">
      <c r="A73" s="172" t="s">
        <v>166</v>
      </c>
      <c r="B73" s="63">
        <v>311</v>
      </c>
      <c r="C73" s="173">
        <v>1592.83</v>
      </c>
      <c r="F73"/>
      <c r="G73"/>
    </row>
    <row r="74" spans="1:7" x14ac:dyDescent="0.25">
      <c r="A74" s="172" t="s">
        <v>109</v>
      </c>
      <c r="B74" s="63">
        <v>180</v>
      </c>
      <c r="C74" s="173">
        <v>278.44</v>
      </c>
      <c r="F74"/>
      <c r="G74"/>
    </row>
    <row r="75" spans="1:7" x14ac:dyDescent="0.25">
      <c r="A75" s="172" t="s">
        <v>108</v>
      </c>
      <c r="B75" s="63">
        <v>332</v>
      </c>
      <c r="C75" s="173">
        <v>1737.39</v>
      </c>
      <c r="F75"/>
      <c r="G75"/>
    </row>
    <row r="76" spans="1:7" x14ac:dyDescent="0.25">
      <c r="A76" s="172" t="s">
        <v>107</v>
      </c>
      <c r="B76" s="63">
        <v>36</v>
      </c>
      <c r="C76" s="173">
        <v>54.28</v>
      </c>
      <c r="F76"/>
      <c r="G76"/>
    </row>
    <row r="77" spans="1:7" x14ac:dyDescent="0.25">
      <c r="A77" s="172" t="s">
        <v>140</v>
      </c>
      <c r="B77" s="63">
        <v>29793</v>
      </c>
      <c r="C77" s="173">
        <v>88604.02</v>
      </c>
      <c r="F77"/>
      <c r="G77"/>
    </row>
    <row r="78" spans="1:7" x14ac:dyDescent="0.25">
      <c r="A78" s="172" t="s">
        <v>165</v>
      </c>
      <c r="B78" s="63">
        <v>725</v>
      </c>
      <c r="C78" s="173">
        <v>1217.33</v>
      </c>
      <c r="F78"/>
      <c r="G78"/>
    </row>
    <row r="79" spans="1:7" x14ac:dyDescent="0.25">
      <c r="A79" s="172" t="s">
        <v>176</v>
      </c>
      <c r="B79" s="63">
        <v>19746</v>
      </c>
      <c r="C79" s="173">
        <v>15319.96</v>
      </c>
      <c r="F79"/>
      <c r="G79"/>
    </row>
    <row r="80" spans="1:7" x14ac:dyDescent="0.25">
      <c r="A80" s="172" t="s">
        <v>106</v>
      </c>
      <c r="B80" s="63">
        <v>138</v>
      </c>
      <c r="C80" s="173">
        <v>132.94</v>
      </c>
      <c r="F80"/>
      <c r="G80"/>
    </row>
    <row r="81" spans="1:7" x14ac:dyDescent="0.25">
      <c r="A81" s="172" t="s">
        <v>105</v>
      </c>
      <c r="B81" s="63">
        <v>1</v>
      </c>
      <c r="C81" s="173">
        <v>0.2</v>
      </c>
      <c r="F81"/>
      <c r="G81"/>
    </row>
    <row r="82" spans="1:7" x14ac:dyDescent="0.25">
      <c r="A82" s="172" t="s">
        <v>104</v>
      </c>
      <c r="B82" s="63">
        <v>133</v>
      </c>
      <c r="C82" s="173">
        <v>49.93</v>
      </c>
      <c r="F82"/>
      <c r="G82"/>
    </row>
    <row r="83" spans="1:7" x14ac:dyDescent="0.25">
      <c r="A83" s="172" t="s">
        <v>103</v>
      </c>
      <c r="B83" s="63">
        <v>483</v>
      </c>
      <c r="C83" s="173">
        <v>1101.57</v>
      </c>
      <c r="F83"/>
      <c r="G83"/>
    </row>
    <row r="84" spans="1:7" x14ac:dyDescent="0.25">
      <c r="A84" s="172" t="s">
        <v>192</v>
      </c>
      <c r="B84" s="63">
        <v>22</v>
      </c>
      <c r="C84" s="173">
        <v>6.51</v>
      </c>
      <c r="F84"/>
      <c r="G84"/>
    </row>
    <row r="85" spans="1:7" x14ac:dyDescent="0.25">
      <c r="A85" s="172" t="s">
        <v>205</v>
      </c>
      <c r="B85" s="63">
        <v>1950</v>
      </c>
      <c r="C85" s="173">
        <v>2774.62</v>
      </c>
      <c r="F85"/>
      <c r="G85"/>
    </row>
    <row r="86" spans="1:7" x14ac:dyDescent="0.25">
      <c r="A86" s="172" t="s">
        <v>172</v>
      </c>
      <c r="B86" s="63">
        <v>45451</v>
      </c>
      <c r="C86" s="173">
        <v>262788.90999999997</v>
      </c>
      <c r="F86"/>
      <c r="G86"/>
    </row>
    <row r="87" spans="1:7" x14ac:dyDescent="0.25">
      <c r="A87" s="172" t="s">
        <v>147</v>
      </c>
      <c r="B87" s="63">
        <v>393</v>
      </c>
      <c r="C87" s="173">
        <v>769.94</v>
      </c>
      <c r="F87"/>
      <c r="G87"/>
    </row>
    <row r="88" spans="1:7" x14ac:dyDescent="0.25">
      <c r="A88" s="172" t="s">
        <v>74</v>
      </c>
      <c r="B88" s="63">
        <v>602</v>
      </c>
      <c r="C88" s="173">
        <v>764.94</v>
      </c>
      <c r="F88"/>
      <c r="G88"/>
    </row>
    <row r="89" spans="1:7" x14ac:dyDescent="0.25">
      <c r="A89" s="172" t="s">
        <v>189</v>
      </c>
      <c r="B89" s="63">
        <v>7242</v>
      </c>
      <c r="C89" s="173">
        <v>1474.95</v>
      </c>
      <c r="F89"/>
      <c r="G89"/>
    </row>
    <row r="90" spans="1:7" x14ac:dyDescent="0.25">
      <c r="A90" s="172" t="s">
        <v>98</v>
      </c>
      <c r="B90" s="63">
        <v>33252</v>
      </c>
      <c r="C90" s="173">
        <v>8580.4500000000007</v>
      </c>
      <c r="F90"/>
      <c r="G90"/>
    </row>
    <row r="91" spans="1:7" x14ac:dyDescent="0.25">
      <c r="A91" s="172" t="s">
        <v>87</v>
      </c>
      <c r="B91" s="63">
        <v>193</v>
      </c>
      <c r="C91" s="173">
        <v>217.35</v>
      </c>
      <c r="F91"/>
      <c r="G91"/>
    </row>
    <row r="92" spans="1:7" x14ac:dyDescent="0.25">
      <c r="A92" s="172" t="s">
        <v>79</v>
      </c>
      <c r="B92" s="63">
        <v>71</v>
      </c>
      <c r="C92" s="173">
        <v>350.97</v>
      </c>
      <c r="F92"/>
      <c r="G92"/>
    </row>
    <row r="93" spans="1:7" x14ac:dyDescent="0.25">
      <c r="A93" s="172" t="s">
        <v>46</v>
      </c>
      <c r="B93" s="63">
        <v>0</v>
      </c>
      <c r="C93" s="173">
        <v>0</v>
      </c>
      <c r="F93"/>
      <c r="G93"/>
    </row>
    <row r="94" spans="1:7" x14ac:dyDescent="0.25">
      <c r="A94" s="172" t="s">
        <v>136</v>
      </c>
      <c r="B94" s="63">
        <v>814</v>
      </c>
      <c r="C94" s="173">
        <v>995.24</v>
      </c>
      <c r="F94"/>
      <c r="G94"/>
    </row>
    <row r="95" spans="1:7" x14ac:dyDescent="0.25">
      <c r="A95" s="172" t="s">
        <v>212</v>
      </c>
      <c r="B95" s="63">
        <v>596</v>
      </c>
      <c r="C95" s="173">
        <v>399.8</v>
      </c>
      <c r="F95"/>
      <c r="G95"/>
    </row>
    <row r="96" spans="1:7" x14ac:dyDescent="0.25">
      <c r="A96" s="172" t="s">
        <v>202</v>
      </c>
      <c r="B96" s="63">
        <v>740</v>
      </c>
      <c r="C96" s="173">
        <v>497.86</v>
      </c>
      <c r="F96"/>
      <c r="G96"/>
    </row>
    <row r="97" spans="1:7" x14ac:dyDescent="0.25">
      <c r="A97" s="172" t="s">
        <v>179</v>
      </c>
      <c r="B97" s="63">
        <v>87</v>
      </c>
      <c r="C97" s="173">
        <v>26.79</v>
      </c>
      <c r="F97"/>
      <c r="G97"/>
    </row>
    <row r="98" spans="1:7" x14ac:dyDescent="0.25">
      <c r="A98" s="172" t="s">
        <v>163</v>
      </c>
      <c r="B98" s="63">
        <v>1340</v>
      </c>
      <c r="C98" s="173">
        <v>416.97</v>
      </c>
      <c r="F98"/>
      <c r="G98"/>
    </row>
    <row r="99" spans="1:7" x14ac:dyDescent="0.25">
      <c r="A99" s="172" t="s">
        <v>486</v>
      </c>
      <c r="B99" s="63">
        <v>62</v>
      </c>
      <c r="C99" s="173">
        <v>24.77</v>
      </c>
      <c r="F99"/>
      <c r="G99"/>
    </row>
    <row r="100" spans="1:7" x14ac:dyDescent="0.25">
      <c r="A100" s="172" t="s">
        <v>424</v>
      </c>
      <c r="B100" s="63">
        <v>3</v>
      </c>
      <c r="C100" s="173">
        <v>0.6</v>
      </c>
      <c r="F100"/>
      <c r="G100"/>
    </row>
    <row r="101" spans="1:7" x14ac:dyDescent="0.25">
      <c r="A101" s="172" t="s">
        <v>495</v>
      </c>
      <c r="B101" s="63">
        <v>5883</v>
      </c>
      <c r="C101" s="173">
        <v>123397.79</v>
      </c>
      <c r="F101"/>
      <c r="G101"/>
    </row>
    <row r="102" spans="1:7" x14ac:dyDescent="0.25">
      <c r="A102" s="172" t="s">
        <v>155</v>
      </c>
      <c r="B102" s="63">
        <v>49501</v>
      </c>
      <c r="C102" s="173">
        <v>1064128.68</v>
      </c>
      <c r="F102"/>
      <c r="G102"/>
    </row>
    <row r="103" spans="1:7" x14ac:dyDescent="0.25">
      <c r="A103" s="172" t="s">
        <v>102</v>
      </c>
      <c r="B103" s="63">
        <v>16</v>
      </c>
      <c r="C103" s="173">
        <v>5.43</v>
      </c>
      <c r="F103"/>
      <c r="G103"/>
    </row>
    <row r="104" spans="1:7" x14ac:dyDescent="0.25">
      <c r="A104" s="172" t="s">
        <v>191</v>
      </c>
      <c r="B104" s="63">
        <v>1143</v>
      </c>
      <c r="C104" s="173">
        <v>5191.18</v>
      </c>
      <c r="F104"/>
      <c r="G104"/>
    </row>
    <row r="105" spans="1:7" x14ac:dyDescent="0.25">
      <c r="A105" s="172" t="s">
        <v>190</v>
      </c>
      <c r="B105" s="63">
        <v>845</v>
      </c>
      <c r="C105" s="173">
        <v>2226.35</v>
      </c>
      <c r="F105"/>
      <c r="G105"/>
    </row>
    <row r="106" spans="1:7" x14ac:dyDescent="0.25">
      <c r="A106" s="172" t="s">
        <v>101</v>
      </c>
      <c r="B106" s="63">
        <v>165</v>
      </c>
      <c r="C106" s="173">
        <v>835.65</v>
      </c>
      <c r="F106"/>
      <c r="G106"/>
    </row>
    <row r="107" spans="1:7" x14ac:dyDescent="0.25">
      <c r="A107" s="172" t="s">
        <v>204</v>
      </c>
      <c r="B107" s="63">
        <v>1821</v>
      </c>
      <c r="C107" s="173">
        <v>45969.83</v>
      </c>
      <c r="F107"/>
      <c r="G107"/>
    </row>
    <row r="108" spans="1:7" x14ac:dyDescent="0.25">
      <c r="A108" s="172" t="s">
        <v>203</v>
      </c>
      <c r="B108" s="63">
        <v>84</v>
      </c>
      <c r="C108" s="173">
        <v>321.06</v>
      </c>
      <c r="F108"/>
      <c r="G108"/>
    </row>
    <row r="109" spans="1:7" x14ac:dyDescent="0.25">
      <c r="A109" s="172" t="s">
        <v>71</v>
      </c>
      <c r="B109" s="63">
        <v>213</v>
      </c>
      <c r="C109" s="173">
        <v>417.11</v>
      </c>
      <c r="F109"/>
      <c r="G109"/>
    </row>
    <row r="110" spans="1:7" x14ac:dyDescent="0.25">
      <c r="A110" s="172" t="s">
        <v>76</v>
      </c>
      <c r="B110" s="63">
        <v>21659</v>
      </c>
      <c r="C110" s="173">
        <v>63228.800000000003</v>
      </c>
      <c r="F110"/>
      <c r="G110"/>
    </row>
    <row r="111" spans="1:7" x14ac:dyDescent="0.25">
      <c r="A111" s="172" t="s">
        <v>62</v>
      </c>
      <c r="B111" s="63">
        <v>86</v>
      </c>
      <c r="C111" s="173">
        <v>2107.4699999999998</v>
      </c>
      <c r="F111"/>
      <c r="G111"/>
    </row>
    <row r="112" spans="1:7" x14ac:dyDescent="0.25">
      <c r="A112" s="172" t="s">
        <v>61</v>
      </c>
      <c r="B112" s="63">
        <v>36</v>
      </c>
      <c r="C112" s="173">
        <v>226.53</v>
      </c>
      <c r="F112"/>
      <c r="G112"/>
    </row>
    <row r="113" spans="1:7" x14ac:dyDescent="0.25">
      <c r="A113" s="172" t="s">
        <v>58</v>
      </c>
      <c r="B113" s="63">
        <v>269</v>
      </c>
      <c r="C113" s="173">
        <v>5613.56</v>
      </c>
      <c r="F113"/>
      <c r="G113"/>
    </row>
    <row r="114" spans="1:7" x14ac:dyDescent="0.25">
      <c r="A114" s="172" t="s">
        <v>57</v>
      </c>
      <c r="B114" s="63">
        <v>932</v>
      </c>
      <c r="C114" s="173">
        <v>23428.73</v>
      </c>
      <c r="F114"/>
      <c r="G114"/>
    </row>
    <row r="115" spans="1:7" x14ac:dyDescent="0.25">
      <c r="A115" s="172" t="s">
        <v>54</v>
      </c>
      <c r="B115" s="63">
        <v>243</v>
      </c>
      <c r="C115" s="173">
        <v>1069.06</v>
      </c>
      <c r="F115"/>
      <c r="G115"/>
    </row>
    <row r="116" spans="1:7" x14ac:dyDescent="0.25">
      <c r="A116" s="172" t="s">
        <v>53</v>
      </c>
      <c r="B116" s="63">
        <v>200</v>
      </c>
      <c r="C116" s="173">
        <v>1301.94</v>
      </c>
      <c r="F116"/>
      <c r="G116"/>
    </row>
    <row r="117" spans="1:7" x14ac:dyDescent="0.25">
      <c r="A117" s="172" t="s">
        <v>496</v>
      </c>
      <c r="B117" s="63">
        <v>42054</v>
      </c>
      <c r="C117" s="173">
        <v>475759.92</v>
      </c>
      <c r="F117"/>
      <c r="G117"/>
    </row>
    <row r="118" spans="1:7" x14ac:dyDescent="0.25">
      <c r="A118" s="172" t="s">
        <v>100</v>
      </c>
      <c r="B118" s="63">
        <v>2</v>
      </c>
      <c r="C118" s="173">
        <v>5.22</v>
      </c>
      <c r="F118"/>
      <c r="G118"/>
    </row>
    <row r="119" spans="1:7" x14ac:dyDescent="0.25">
      <c r="A119" s="172" t="s">
        <v>180</v>
      </c>
      <c r="B119" s="63">
        <v>87</v>
      </c>
      <c r="C119" s="173">
        <v>436.54</v>
      </c>
      <c r="F119"/>
      <c r="G119"/>
    </row>
    <row r="120" spans="1:7" x14ac:dyDescent="0.25">
      <c r="A120" s="172" t="s">
        <v>488</v>
      </c>
      <c r="B120" s="63">
        <v>0</v>
      </c>
      <c r="C120" s="173">
        <v>0</v>
      </c>
      <c r="F120"/>
      <c r="G120"/>
    </row>
    <row r="121" spans="1:7" x14ac:dyDescent="0.25">
      <c r="A121" s="172" t="s">
        <v>164</v>
      </c>
      <c r="B121" s="63">
        <v>110</v>
      </c>
      <c r="C121" s="173">
        <v>86.97</v>
      </c>
      <c r="F121"/>
      <c r="G121"/>
    </row>
    <row r="122" spans="1:7" x14ac:dyDescent="0.25">
      <c r="A122" s="172" t="s">
        <v>487</v>
      </c>
      <c r="B122" s="63">
        <v>6</v>
      </c>
      <c r="C122" s="173">
        <v>61.17</v>
      </c>
      <c r="F122"/>
      <c r="G122"/>
    </row>
    <row r="123" spans="1:7" x14ac:dyDescent="0.25">
      <c r="A123" s="172" t="s">
        <v>160</v>
      </c>
      <c r="B123" s="63">
        <v>8133</v>
      </c>
      <c r="C123" s="173">
        <v>273709.78999999998</v>
      </c>
      <c r="F123"/>
      <c r="G123"/>
    </row>
    <row r="124" spans="1:7" x14ac:dyDescent="0.25">
      <c r="A124" s="172" t="s">
        <v>80</v>
      </c>
      <c r="B124" s="63">
        <v>4</v>
      </c>
      <c r="C124" s="173">
        <v>68.08</v>
      </c>
      <c r="F124"/>
      <c r="G124"/>
    </row>
    <row r="125" spans="1:7" x14ac:dyDescent="0.25">
      <c r="A125" s="172" t="s">
        <v>139</v>
      </c>
      <c r="B125" s="63">
        <v>2591</v>
      </c>
      <c r="C125" s="173">
        <v>8042.55</v>
      </c>
      <c r="F125"/>
      <c r="G125"/>
    </row>
    <row r="126" spans="1:7" x14ac:dyDescent="0.25">
      <c r="A126" s="172" t="s">
        <v>524</v>
      </c>
      <c r="B126" s="63">
        <v>230</v>
      </c>
      <c r="C126" s="173">
        <v>45.62</v>
      </c>
      <c r="F126"/>
      <c r="G126"/>
    </row>
    <row r="127" spans="1:7" x14ac:dyDescent="0.25">
      <c r="A127" s="172" t="s">
        <v>214</v>
      </c>
      <c r="B127" s="63">
        <v>4</v>
      </c>
      <c r="C127" s="173">
        <v>1.84</v>
      </c>
      <c r="F127"/>
      <c r="G127"/>
    </row>
    <row r="128" spans="1:7" x14ac:dyDescent="0.25">
      <c r="A128" s="172" t="s">
        <v>213</v>
      </c>
      <c r="B128" s="63">
        <v>229</v>
      </c>
      <c r="C128" s="173">
        <v>834.77</v>
      </c>
      <c r="F128"/>
      <c r="G128"/>
    </row>
    <row r="129" spans="1:7" x14ac:dyDescent="0.25">
      <c r="A129" s="172" t="s">
        <v>20</v>
      </c>
      <c r="B129" s="63">
        <v>399</v>
      </c>
      <c r="C129" s="173">
        <v>13613.52</v>
      </c>
      <c r="F129"/>
      <c r="G129"/>
    </row>
    <row r="130" spans="1:7" x14ac:dyDescent="0.25">
      <c r="A130" s="172" t="s">
        <v>89</v>
      </c>
      <c r="B130" s="63">
        <v>774</v>
      </c>
      <c r="C130" s="173">
        <v>6507.99</v>
      </c>
      <c r="F130"/>
      <c r="G130"/>
    </row>
    <row r="131" spans="1:7" x14ac:dyDescent="0.25">
      <c r="A131" s="172" t="s">
        <v>88</v>
      </c>
      <c r="B131" s="63">
        <v>1012</v>
      </c>
      <c r="C131" s="173">
        <v>1262.75</v>
      </c>
      <c r="F131"/>
      <c r="G131"/>
    </row>
    <row r="132" spans="1:7" x14ac:dyDescent="0.25">
      <c r="A132" s="172" t="s">
        <v>125</v>
      </c>
      <c r="B132" s="63">
        <v>152</v>
      </c>
      <c r="C132" s="173">
        <v>1031.46</v>
      </c>
      <c r="F132"/>
      <c r="G132"/>
    </row>
    <row r="133" spans="1:7" x14ac:dyDescent="0.25">
      <c r="A133" s="172" t="s">
        <v>138</v>
      </c>
      <c r="B133" s="63">
        <v>3556</v>
      </c>
      <c r="C133" s="173">
        <v>26760.31</v>
      </c>
      <c r="F133"/>
      <c r="G133"/>
    </row>
    <row r="134" spans="1:7" x14ac:dyDescent="0.25">
      <c r="A134" s="172" t="s">
        <v>525</v>
      </c>
      <c r="B134" s="63">
        <v>0</v>
      </c>
      <c r="C134" s="173">
        <v>0</v>
      </c>
      <c r="F134"/>
      <c r="G134"/>
    </row>
    <row r="135" spans="1:7" x14ac:dyDescent="0.25">
      <c r="A135" s="172" t="s">
        <v>137</v>
      </c>
      <c r="B135" s="63">
        <v>1146</v>
      </c>
      <c r="C135" s="173">
        <v>14697.76</v>
      </c>
      <c r="F135"/>
      <c r="G135"/>
    </row>
    <row r="136" spans="1:7" x14ac:dyDescent="0.25">
      <c r="A136" s="172" t="s">
        <v>152</v>
      </c>
      <c r="B136" s="63">
        <v>35528</v>
      </c>
      <c r="C136" s="173">
        <v>90369.95</v>
      </c>
      <c r="F136"/>
      <c r="G136"/>
    </row>
    <row r="137" spans="1:7" x14ac:dyDescent="0.25">
      <c r="A137" s="172" t="s">
        <v>497</v>
      </c>
      <c r="B137" s="63">
        <v>130</v>
      </c>
      <c r="C137" s="173">
        <v>137.86000000000001</v>
      </c>
      <c r="F137"/>
      <c r="G137"/>
    </row>
    <row r="138" spans="1:7" x14ac:dyDescent="0.25">
      <c r="A138" s="444" t="s">
        <v>225</v>
      </c>
      <c r="B138" s="444"/>
      <c r="C138" s="174">
        <f>SUM(C5:C137)</f>
        <v>3024476.0800000005</v>
      </c>
    </row>
  </sheetData>
  <sheetProtection password="C43B" sheet="1" objects="1" scenarios="1"/>
  <sortState ref="F5:G133">
    <sortCondition ref="G5"/>
  </sortState>
  <mergeCells count="4">
    <mergeCell ref="A138:B138"/>
    <mergeCell ref="B3:C3"/>
    <mergeCell ref="A3:A4"/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pageSetUpPr fitToPage="1"/>
  </sheetPr>
  <dimension ref="A1:C131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8.125" style="111" bestFit="1" customWidth="1"/>
    <col min="2" max="2" width="14.75" style="111" bestFit="1" customWidth="1"/>
    <col min="3" max="3" width="12.625" style="111" bestFit="1" customWidth="1"/>
    <col min="4" max="16384" width="9" style="111"/>
  </cols>
  <sheetData>
    <row r="1" spans="1:3" ht="24.75" customHeight="1" x14ac:dyDescent="0.25">
      <c r="A1" s="423" t="s">
        <v>579</v>
      </c>
      <c r="B1" s="423"/>
      <c r="C1" s="423"/>
    </row>
    <row r="2" spans="1:3" x14ac:dyDescent="0.25">
      <c r="A2" s="171"/>
      <c r="B2" s="171"/>
      <c r="C2" s="171"/>
    </row>
    <row r="3" spans="1:3" x14ac:dyDescent="0.25">
      <c r="A3" s="431" t="s">
        <v>220</v>
      </c>
      <c r="B3" s="415">
        <v>2020</v>
      </c>
      <c r="C3" s="415"/>
    </row>
    <row r="4" spans="1:3" x14ac:dyDescent="0.25">
      <c r="A4" s="431"/>
      <c r="B4" s="140" t="s">
        <v>219</v>
      </c>
      <c r="C4" s="176" t="s">
        <v>224</v>
      </c>
    </row>
    <row r="5" spans="1:3" x14ac:dyDescent="0.25">
      <c r="A5" s="172" t="s">
        <v>186</v>
      </c>
      <c r="B5" s="63">
        <v>17</v>
      </c>
      <c r="C5" s="173">
        <v>8.6199999999999992</v>
      </c>
    </row>
    <row r="6" spans="1:3" x14ac:dyDescent="0.25">
      <c r="A6" s="172" t="s">
        <v>122</v>
      </c>
      <c r="B6" s="63">
        <v>1295</v>
      </c>
      <c r="C6" s="173">
        <v>332.71</v>
      </c>
    </row>
    <row r="7" spans="1:3" x14ac:dyDescent="0.25">
      <c r="A7" s="172" t="s">
        <v>121</v>
      </c>
      <c r="B7" s="63">
        <v>1</v>
      </c>
      <c r="C7" s="173">
        <v>0.2</v>
      </c>
    </row>
    <row r="8" spans="1:3" x14ac:dyDescent="0.25">
      <c r="A8" s="172" t="s">
        <v>120</v>
      </c>
      <c r="B8" s="63">
        <v>48</v>
      </c>
      <c r="C8" s="173">
        <v>6.83</v>
      </c>
    </row>
    <row r="9" spans="1:3" x14ac:dyDescent="0.25">
      <c r="A9" s="172" t="s">
        <v>209</v>
      </c>
      <c r="B9" s="63">
        <v>247</v>
      </c>
      <c r="C9" s="173">
        <v>283.73</v>
      </c>
    </row>
    <row r="10" spans="1:3" x14ac:dyDescent="0.25">
      <c r="A10" s="172" t="s">
        <v>119</v>
      </c>
      <c r="B10" s="63">
        <v>16</v>
      </c>
      <c r="C10" s="173">
        <v>4.83</v>
      </c>
    </row>
    <row r="11" spans="1:3" x14ac:dyDescent="0.25">
      <c r="A11" s="172" t="s">
        <v>498</v>
      </c>
      <c r="B11" s="63">
        <v>3</v>
      </c>
      <c r="C11" s="173">
        <v>0.53</v>
      </c>
    </row>
    <row r="12" spans="1:3" x14ac:dyDescent="0.25">
      <c r="A12" s="172" t="s">
        <v>199</v>
      </c>
      <c r="B12" s="63">
        <v>155</v>
      </c>
      <c r="C12" s="173">
        <v>43.52</v>
      </c>
    </row>
    <row r="13" spans="1:3" x14ac:dyDescent="0.25">
      <c r="A13" s="172" t="s">
        <v>208</v>
      </c>
      <c r="B13" s="63">
        <v>3263</v>
      </c>
      <c r="C13" s="173">
        <v>2229.06</v>
      </c>
    </row>
    <row r="14" spans="1:3" x14ac:dyDescent="0.25">
      <c r="A14" s="172" t="s">
        <v>84</v>
      </c>
      <c r="B14" s="63">
        <v>4</v>
      </c>
      <c r="C14" s="173">
        <v>0.25</v>
      </c>
    </row>
    <row r="15" spans="1:3" x14ac:dyDescent="0.25">
      <c r="A15" s="172" t="s">
        <v>169</v>
      </c>
      <c r="B15" s="63">
        <v>30</v>
      </c>
      <c r="C15" s="173">
        <v>20.29</v>
      </c>
    </row>
    <row r="16" spans="1:3" x14ac:dyDescent="0.25">
      <c r="A16" s="172" t="s">
        <v>22</v>
      </c>
      <c r="B16" s="63">
        <v>45</v>
      </c>
      <c r="C16" s="173">
        <v>20.48</v>
      </c>
    </row>
    <row r="17" spans="1:3" x14ac:dyDescent="0.25">
      <c r="A17" s="172" t="s">
        <v>143</v>
      </c>
      <c r="B17" s="63">
        <v>4392</v>
      </c>
      <c r="C17" s="173">
        <v>2753.69</v>
      </c>
    </row>
    <row r="18" spans="1:3" x14ac:dyDescent="0.25">
      <c r="A18" s="172" t="s">
        <v>207</v>
      </c>
      <c r="B18" s="63">
        <v>175</v>
      </c>
      <c r="C18" s="173">
        <v>60.78</v>
      </c>
    </row>
    <row r="19" spans="1:3" x14ac:dyDescent="0.25">
      <c r="A19" s="172" t="s">
        <v>130</v>
      </c>
      <c r="B19" s="63">
        <v>1089</v>
      </c>
      <c r="C19" s="173">
        <v>472.79</v>
      </c>
    </row>
    <row r="20" spans="1:3" x14ac:dyDescent="0.25">
      <c r="A20" s="172" t="s">
        <v>118</v>
      </c>
      <c r="B20" s="63">
        <v>10270</v>
      </c>
      <c r="C20" s="173">
        <v>1134.82</v>
      </c>
    </row>
    <row r="21" spans="1:3" x14ac:dyDescent="0.25">
      <c r="A21" s="172" t="s">
        <v>117</v>
      </c>
      <c r="B21" s="63">
        <v>53</v>
      </c>
      <c r="C21" s="173">
        <v>14.38</v>
      </c>
    </row>
    <row r="22" spans="1:3" x14ac:dyDescent="0.25">
      <c r="A22" s="172" t="s">
        <v>116</v>
      </c>
      <c r="B22" s="63">
        <v>6</v>
      </c>
      <c r="C22" s="173">
        <v>0.47</v>
      </c>
    </row>
    <row r="23" spans="1:3" x14ac:dyDescent="0.25">
      <c r="A23" s="172" t="s">
        <v>115</v>
      </c>
      <c r="B23" s="63">
        <v>47</v>
      </c>
      <c r="C23" s="173">
        <v>5.56</v>
      </c>
    </row>
    <row r="24" spans="1:3" x14ac:dyDescent="0.25">
      <c r="A24" s="172" t="s">
        <v>41</v>
      </c>
      <c r="B24" s="63">
        <v>6823</v>
      </c>
      <c r="C24" s="173">
        <v>521.57000000000005</v>
      </c>
    </row>
    <row r="25" spans="1:3" x14ac:dyDescent="0.25">
      <c r="A25" s="172" t="s">
        <v>206</v>
      </c>
      <c r="B25" s="63">
        <v>5713</v>
      </c>
      <c r="C25" s="173">
        <v>6737.29</v>
      </c>
    </row>
    <row r="26" spans="1:3" x14ac:dyDescent="0.25">
      <c r="A26" s="172" t="s">
        <v>114</v>
      </c>
      <c r="B26" s="63">
        <v>197</v>
      </c>
      <c r="C26" s="173">
        <v>32.31</v>
      </c>
    </row>
    <row r="27" spans="1:3" x14ac:dyDescent="0.25">
      <c r="A27" s="172" t="s">
        <v>113</v>
      </c>
      <c r="B27" s="63">
        <v>6</v>
      </c>
      <c r="C27" s="173">
        <v>23.64</v>
      </c>
    </row>
    <row r="28" spans="1:3" x14ac:dyDescent="0.25">
      <c r="A28" s="172" t="s">
        <v>142</v>
      </c>
      <c r="B28" s="63">
        <v>1969</v>
      </c>
      <c r="C28" s="173">
        <v>1219.3399999999999</v>
      </c>
    </row>
    <row r="29" spans="1:3" x14ac:dyDescent="0.25">
      <c r="A29" s="172" t="s">
        <v>198</v>
      </c>
      <c r="B29" s="63">
        <v>1320</v>
      </c>
      <c r="C29" s="173">
        <v>719.75</v>
      </c>
    </row>
    <row r="30" spans="1:3" x14ac:dyDescent="0.25">
      <c r="A30" s="172" t="s">
        <v>141</v>
      </c>
      <c r="B30" s="63">
        <v>144</v>
      </c>
      <c r="C30" s="173">
        <v>138.28</v>
      </c>
    </row>
    <row r="31" spans="1:3" x14ac:dyDescent="0.25">
      <c r="A31" s="172" t="s">
        <v>529</v>
      </c>
      <c r="B31" s="63">
        <v>1</v>
      </c>
      <c r="C31" s="173">
        <v>0.06</v>
      </c>
    </row>
    <row r="32" spans="1:3" x14ac:dyDescent="0.25">
      <c r="A32" s="172" t="s">
        <v>112</v>
      </c>
      <c r="B32" s="63">
        <v>2</v>
      </c>
      <c r="C32" s="173">
        <v>0.2</v>
      </c>
    </row>
    <row r="33" spans="1:3" x14ac:dyDescent="0.25">
      <c r="A33" s="172" t="s">
        <v>83</v>
      </c>
      <c r="B33" s="63">
        <v>0</v>
      </c>
      <c r="C33" s="173">
        <v>0</v>
      </c>
    </row>
    <row r="34" spans="1:3" x14ac:dyDescent="0.25">
      <c r="A34" s="172" t="s">
        <v>530</v>
      </c>
      <c r="B34" s="63">
        <v>7</v>
      </c>
      <c r="C34" s="173">
        <v>2.1</v>
      </c>
    </row>
    <row r="35" spans="1:3" x14ac:dyDescent="0.25">
      <c r="A35" s="172" t="s">
        <v>494</v>
      </c>
      <c r="B35" s="63">
        <v>5805</v>
      </c>
      <c r="C35" s="173">
        <v>3479.24</v>
      </c>
    </row>
    <row r="36" spans="1:3" x14ac:dyDescent="0.25">
      <c r="A36" s="172" t="s">
        <v>111</v>
      </c>
      <c r="B36" s="63">
        <v>11</v>
      </c>
      <c r="C36" s="173">
        <v>1.44</v>
      </c>
    </row>
    <row r="37" spans="1:3" x14ac:dyDescent="0.25">
      <c r="A37" s="172" t="s">
        <v>110</v>
      </c>
      <c r="B37" s="63">
        <v>133</v>
      </c>
      <c r="C37" s="173">
        <v>28.3</v>
      </c>
    </row>
    <row r="38" spans="1:3" x14ac:dyDescent="0.25">
      <c r="A38" s="172" t="s">
        <v>197</v>
      </c>
      <c r="B38" s="63">
        <v>14</v>
      </c>
      <c r="C38" s="173">
        <v>9.51</v>
      </c>
    </row>
    <row r="39" spans="1:3" x14ac:dyDescent="0.25">
      <c r="A39" s="172" t="s">
        <v>183</v>
      </c>
      <c r="B39" s="63">
        <v>32</v>
      </c>
      <c r="C39" s="173">
        <v>9.17</v>
      </c>
    </row>
    <row r="40" spans="1:3" x14ac:dyDescent="0.25">
      <c r="A40" s="172" t="s">
        <v>40</v>
      </c>
      <c r="B40" s="63">
        <v>12</v>
      </c>
      <c r="C40" s="173">
        <v>0.4</v>
      </c>
    </row>
    <row r="41" spans="1:3" x14ac:dyDescent="0.25">
      <c r="A41" s="172" t="s">
        <v>39</v>
      </c>
      <c r="B41" s="63">
        <v>26</v>
      </c>
      <c r="C41" s="173">
        <v>2.98</v>
      </c>
    </row>
    <row r="42" spans="1:3" x14ac:dyDescent="0.25">
      <c r="A42" s="172" t="s">
        <v>38</v>
      </c>
      <c r="B42" s="63">
        <v>6</v>
      </c>
      <c r="C42" s="173">
        <v>0.68</v>
      </c>
    </row>
    <row r="43" spans="1:3" x14ac:dyDescent="0.25">
      <c r="A43" s="172" t="s">
        <v>93</v>
      </c>
      <c r="B43" s="63">
        <v>60</v>
      </c>
      <c r="C43" s="173">
        <v>5.28</v>
      </c>
    </row>
    <row r="44" spans="1:3" x14ac:dyDescent="0.25">
      <c r="A44" s="172" t="s">
        <v>128</v>
      </c>
      <c r="B44" s="63">
        <v>5</v>
      </c>
      <c r="C44" s="173">
        <v>1.63</v>
      </c>
    </row>
    <row r="45" spans="1:3" x14ac:dyDescent="0.25">
      <c r="A45" s="172" t="s">
        <v>526</v>
      </c>
      <c r="B45" s="63">
        <v>2</v>
      </c>
      <c r="C45" s="173">
        <v>0.78</v>
      </c>
    </row>
    <row r="46" spans="1:3" x14ac:dyDescent="0.25">
      <c r="A46" s="172" t="s">
        <v>92</v>
      </c>
      <c r="B46" s="63">
        <v>303</v>
      </c>
      <c r="C46" s="173">
        <v>33.619999999999997</v>
      </c>
    </row>
    <row r="47" spans="1:3" x14ac:dyDescent="0.25">
      <c r="A47" s="172" t="s">
        <v>91</v>
      </c>
      <c r="B47" s="63">
        <v>2738</v>
      </c>
      <c r="C47" s="173">
        <v>382.82</v>
      </c>
    </row>
    <row r="48" spans="1:3" x14ac:dyDescent="0.25">
      <c r="A48" s="172" t="s">
        <v>196</v>
      </c>
      <c r="B48" s="63">
        <v>245</v>
      </c>
      <c r="C48" s="173">
        <v>46.14</v>
      </c>
    </row>
    <row r="49" spans="1:3" x14ac:dyDescent="0.25">
      <c r="A49" s="172" t="s">
        <v>182</v>
      </c>
      <c r="B49" s="63">
        <v>7</v>
      </c>
      <c r="C49" s="173">
        <v>1.26</v>
      </c>
    </row>
    <row r="50" spans="1:3" x14ac:dyDescent="0.25">
      <c r="A50" s="172" t="s">
        <v>133</v>
      </c>
      <c r="B50" s="63">
        <v>100</v>
      </c>
      <c r="C50" s="173">
        <v>37.18</v>
      </c>
    </row>
    <row r="51" spans="1:3" x14ac:dyDescent="0.25">
      <c r="A51" s="172" t="s">
        <v>168</v>
      </c>
      <c r="B51" s="63">
        <v>62</v>
      </c>
      <c r="C51" s="173">
        <v>33</v>
      </c>
    </row>
    <row r="52" spans="1:3" x14ac:dyDescent="0.25">
      <c r="A52" s="172" t="s">
        <v>37</v>
      </c>
      <c r="B52" s="63">
        <v>136</v>
      </c>
      <c r="C52" s="173">
        <v>9.6199999999999992</v>
      </c>
    </row>
    <row r="53" spans="1:3" x14ac:dyDescent="0.25">
      <c r="A53" s="172" t="s">
        <v>195</v>
      </c>
      <c r="B53" s="63">
        <v>7</v>
      </c>
      <c r="C53" s="173">
        <v>1.5</v>
      </c>
    </row>
    <row r="54" spans="1:3" x14ac:dyDescent="0.25">
      <c r="A54" s="172" t="s">
        <v>82</v>
      </c>
      <c r="B54" s="63">
        <v>58</v>
      </c>
      <c r="C54" s="173">
        <v>31.83</v>
      </c>
    </row>
    <row r="55" spans="1:3" x14ac:dyDescent="0.25">
      <c r="A55" s="172" t="s">
        <v>90</v>
      </c>
      <c r="B55" s="63">
        <v>255</v>
      </c>
      <c r="C55" s="173">
        <v>30.94</v>
      </c>
    </row>
    <row r="56" spans="1:3" x14ac:dyDescent="0.25">
      <c r="A56" s="172" t="s">
        <v>167</v>
      </c>
      <c r="B56" s="63">
        <v>39</v>
      </c>
      <c r="C56" s="173">
        <v>15.11</v>
      </c>
    </row>
    <row r="57" spans="1:3" x14ac:dyDescent="0.25">
      <c r="A57" s="172" t="s">
        <v>72</v>
      </c>
      <c r="B57" s="63">
        <v>0</v>
      </c>
      <c r="C57" s="173">
        <v>0</v>
      </c>
    </row>
    <row r="58" spans="1:3" x14ac:dyDescent="0.25">
      <c r="A58" s="172" t="s">
        <v>181</v>
      </c>
      <c r="B58" s="63">
        <v>237</v>
      </c>
      <c r="C58" s="173">
        <v>348.75</v>
      </c>
    </row>
    <row r="59" spans="1:3" x14ac:dyDescent="0.25">
      <c r="A59" s="172" t="s">
        <v>216</v>
      </c>
      <c r="B59" s="63">
        <v>1724</v>
      </c>
      <c r="C59" s="173">
        <v>280.07</v>
      </c>
    </row>
    <row r="60" spans="1:3" x14ac:dyDescent="0.25">
      <c r="A60" s="172" t="s">
        <v>215</v>
      </c>
      <c r="B60" s="63">
        <v>116</v>
      </c>
      <c r="C60" s="173">
        <v>52.79</v>
      </c>
    </row>
    <row r="61" spans="1:3" x14ac:dyDescent="0.25">
      <c r="A61" s="172" t="s">
        <v>36</v>
      </c>
      <c r="B61" s="63">
        <v>114</v>
      </c>
      <c r="C61" s="173">
        <v>5.6</v>
      </c>
    </row>
    <row r="62" spans="1:3" x14ac:dyDescent="0.25">
      <c r="A62" s="172" t="s">
        <v>81</v>
      </c>
      <c r="B62" s="63">
        <v>0</v>
      </c>
      <c r="C62" s="173">
        <v>0</v>
      </c>
    </row>
    <row r="63" spans="1:3" x14ac:dyDescent="0.25">
      <c r="A63" s="172" t="s">
        <v>127</v>
      </c>
      <c r="B63" s="63">
        <v>29</v>
      </c>
      <c r="C63" s="173">
        <v>14.36</v>
      </c>
    </row>
    <row r="64" spans="1:3" x14ac:dyDescent="0.25">
      <c r="A64" s="172" t="s">
        <v>194</v>
      </c>
      <c r="B64" s="63">
        <v>1904</v>
      </c>
      <c r="C64" s="173">
        <v>999.72</v>
      </c>
    </row>
    <row r="65" spans="1:3" x14ac:dyDescent="0.25">
      <c r="A65" s="172" t="s">
        <v>423</v>
      </c>
      <c r="B65" s="63">
        <v>15</v>
      </c>
      <c r="C65" s="173">
        <v>8.0299999999999994</v>
      </c>
    </row>
    <row r="66" spans="1:3" x14ac:dyDescent="0.25">
      <c r="A66" s="172" t="s">
        <v>193</v>
      </c>
      <c r="B66" s="63">
        <v>252</v>
      </c>
      <c r="C66" s="173">
        <v>100.06</v>
      </c>
    </row>
    <row r="67" spans="1:3" x14ac:dyDescent="0.25">
      <c r="A67" s="172" t="s">
        <v>166</v>
      </c>
      <c r="B67" s="63">
        <v>122</v>
      </c>
      <c r="C67" s="173">
        <v>218.45</v>
      </c>
    </row>
    <row r="68" spans="1:3" x14ac:dyDescent="0.25">
      <c r="A68" s="172" t="s">
        <v>109</v>
      </c>
      <c r="B68" s="63">
        <v>41</v>
      </c>
      <c r="C68" s="173">
        <v>6.27</v>
      </c>
    </row>
    <row r="69" spans="1:3" x14ac:dyDescent="0.25">
      <c r="A69" s="172" t="s">
        <v>108</v>
      </c>
      <c r="B69" s="63">
        <v>62</v>
      </c>
      <c r="C69" s="173">
        <v>11.96</v>
      </c>
    </row>
    <row r="70" spans="1:3" x14ac:dyDescent="0.25">
      <c r="A70" s="172" t="s">
        <v>107</v>
      </c>
      <c r="B70" s="63">
        <v>11</v>
      </c>
      <c r="C70" s="173">
        <v>2.2000000000000002</v>
      </c>
    </row>
    <row r="71" spans="1:3" x14ac:dyDescent="0.25">
      <c r="A71" s="172" t="s">
        <v>140</v>
      </c>
      <c r="B71" s="63">
        <v>17588</v>
      </c>
      <c r="C71" s="173">
        <v>8911.33</v>
      </c>
    </row>
    <row r="72" spans="1:3" x14ac:dyDescent="0.25">
      <c r="A72" s="172" t="s">
        <v>165</v>
      </c>
      <c r="B72" s="63">
        <v>366</v>
      </c>
      <c r="C72" s="173">
        <v>405.18</v>
      </c>
    </row>
    <row r="73" spans="1:3" x14ac:dyDescent="0.25">
      <c r="A73" s="172" t="s">
        <v>176</v>
      </c>
      <c r="B73" s="63">
        <v>13835</v>
      </c>
      <c r="C73" s="173">
        <v>4203.87</v>
      </c>
    </row>
    <row r="74" spans="1:3" x14ac:dyDescent="0.25">
      <c r="A74" s="172" t="s">
        <v>106</v>
      </c>
      <c r="B74" s="63">
        <v>52</v>
      </c>
      <c r="C74" s="173">
        <v>15.86</v>
      </c>
    </row>
    <row r="75" spans="1:3" x14ac:dyDescent="0.25">
      <c r="A75" s="172" t="s">
        <v>105</v>
      </c>
      <c r="B75" s="63">
        <v>3</v>
      </c>
      <c r="C75" s="173">
        <v>0.16</v>
      </c>
    </row>
    <row r="76" spans="1:3" x14ac:dyDescent="0.25">
      <c r="A76" s="172" t="s">
        <v>104</v>
      </c>
      <c r="B76" s="63">
        <v>40</v>
      </c>
      <c r="C76" s="173">
        <v>7.54</v>
      </c>
    </row>
    <row r="77" spans="1:3" x14ac:dyDescent="0.25">
      <c r="A77" s="172" t="s">
        <v>103</v>
      </c>
      <c r="B77" s="63">
        <v>93</v>
      </c>
      <c r="C77" s="173">
        <v>26.3</v>
      </c>
    </row>
    <row r="78" spans="1:3" x14ac:dyDescent="0.25">
      <c r="A78" s="172" t="s">
        <v>192</v>
      </c>
      <c r="B78" s="63">
        <v>11</v>
      </c>
      <c r="C78" s="173">
        <v>0.45</v>
      </c>
    </row>
    <row r="79" spans="1:3" x14ac:dyDescent="0.25">
      <c r="A79" s="172" t="s">
        <v>205</v>
      </c>
      <c r="B79" s="63">
        <v>725</v>
      </c>
      <c r="C79" s="173">
        <v>222.54</v>
      </c>
    </row>
    <row r="80" spans="1:3" x14ac:dyDescent="0.25">
      <c r="A80" s="172" t="s">
        <v>172</v>
      </c>
      <c r="B80" s="63">
        <v>27484</v>
      </c>
      <c r="C80" s="173">
        <v>24518.91</v>
      </c>
    </row>
    <row r="81" spans="1:3" x14ac:dyDescent="0.25">
      <c r="A81" s="172" t="s">
        <v>147</v>
      </c>
      <c r="B81" s="63">
        <v>147</v>
      </c>
      <c r="C81" s="173">
        <v>25.64</v>
      </c>
    </row>
    <row r="82" spans="1:3" x14ac:dyDescent="0.25">
      <c r="A82" s="172" t="s">
        <v>74</v>
      </c>
      <c r="B82" s="63">
        <v>305</v>
      </c>
      <c r="C82" s="173">
        <v>114.15</v>
      </c>
    </row>
    <row r="83" spans="1:3" x14ac:dyDescent="0.25">
      <c r="A83" s="172" t="s">
        <v>189</v>
      </c>
      <c r="B83" s="63">
        <v>4624</v>
      </c>
      <c r="C83" s="173">
        <v>605.30999999999995</v>
      </c>
    </row>
    <row r="84" spans="1:3" x14ac:dyDescent="0.25">
      <c r="A84" s="172" t="s">
        <v>98</v>
      </c>
      <c r="B84" s="63">
        <v>23535</v>
      </c>
      <c r="C84" s="173">
        <v>3746.41</v>
      </c>
    </row>
    <row r="85" spans="1:3" x14ac:dyDescent="0.25">
      <c r="A85" s="172" t="s">
        <v>87</v>
      </c>
      <c r="B85" s="63">
        <v>169</v>
      </c>
      <c r="C85" s="173">
        <v>46.54</v>
      </c>
    </row>
    <row r="86" spans="1:3" x14ac:dyDescent="0.25">
      <c r="A86" s="172" t="s">
        <v>79</v>
      </c>
      <c r="B86" s="63">
        <v>8</v>
      </c>
      <c r="C86" s="173">
        <v>1.77</v>
      </c>
    </row>
    <row r="87" spans="1:3" x14ac:dyDescent="0.25">
      <c r="A87" s="172" t="s">
        <v>46</v>
      </c>
      <c r="B87" s="63">
        <v>0</v>
      </c>
      <c r="C87" s="173">
        <v>0</v>
      </c>
    </row>
    <row r="88" spans="1:3" x14ac:dyDescent="0.25">
      <c r="A88" s="172" t="s">
        <v>136</v>
      </c>
      <c r="B88" s="63">
        <v>826</v>
      </c>
      <c r="C88" s="173">
        <v>448.65</v>
      </c>
    </row>
    <row r="89" spans="1:3" x14ac:dyDescent="0.25">
      <c r="A89" s="172" t="s">
        <v>212</v>
      </c>
      <c r="B89" s="63">
        <v>249</v>
      </c>
      <c r="C89" s="173">
        <v>39.119999999999997</v>
      </c>
    </row>
    <row r="90" spans="1:3" x14ac:dyDescent="0.25">
      <c r="A90" s="172" t="s">
        <v>202</v>
      </c>
      <c r="B90" s="63">
        <v>259</v>
      </c>
      <c r="C90" s="173">
        <v>53.48</v>
      </c>
    </row>
    <row r="91" spans="1:3" x14ac:dyDescent="0.25">
      <c r="A91" s="172" t="s">
        <v>179</v>
      </c>
      <c r="B91" s="63">
        <v>50</v>
      </c>
      <c r="C91" s="173">
        <v>10.82</v>
      </c>
    </row>
    <row r="92" spans="1:3" x14ac:dyDescent="0.25">
      <c r="A92" s="172" t="s">
        <v>163</v>
      </c>
      <c r="B92" s="63">
        <v>785</v>
      </c>
      <c r="C92" s="173">
        <v>120.76</v>
      </c>
    </row>
    <row r="93" spans="1:3" x14ac:dyDescent="0.25">
      <c r="A93" s="172" t="s">
        <v>486</v>
      </c>
      <c r="B93" s="63">
        <v>31</v>
      </c>
      <c r="C93" s="173">
        <v>10.16</v>
      </c>
    </row>
    <row r="94" spans="1:3" x14ac:dyDescent="0.25">
      <c r="A94" s="172" t="s">
        <v>495</v>
      </c>
      <c r="B94" s="63">
        <v>1124</v>
      </c>
      <c r="C94" s="173">
        <v>6824.29</v>
      </c>
    </row>
    <row r="95" spans="1:3" x14ac:dyDescent="0.25">
      <c r="A95" s="172" t="s">
        <v>155</v>
      </c>
      <c r="B95" s="63">
        <v>16133</v>
      </c>
      <c r="C95" s="173">
        <v>10250.52</v>
      </c>
    </row>
    <row r="96" spans="1:3" x14ac:dyDescent="0.25">
      <c r="A96" s="172" t="s">
        <v>102</v>
      </c>
      <c r="B96" s="63">
        <v>11</v>
      </c>
      <c r="C96" s="173">
        <v>0.8</v>
      </c>
    </row>
    <row r="97" spans="1:3" x14ac:dyDescent="0.25">
      <c r="A97" s="172" t="s">
        <v>191</v>
      </c>
      <c r="B97" s="63">
        <v>321</v>
      </c>
      <c r="C97" s="173">
        <v>411.6</v>
      </c>
    </row>
    <row r="98" spans="1:3" x14ac:dyDescent="0.25">
      <c r="A98" s="172" t="s">
        <v>190</v>
      </c>
      <c r="B98" s="63">
        <v>319</v>
      </c>
      <c r="C98" s="173">
        <v>79.5</v>
      </c>
    </row>
    <row r="99" spans="1:3" x14ac:dyDescent="0.25">
      <c r="A99" s="172" t="s">
        <v>101</v>
      </c>
      <c r="B99" s="63">
        <v>26</v>
      </c>
      <c r="C99" s="173">
        <v>10.26</v>
      </c>
    </row>
    <row r="100" spans="1:3" x14ac:dyDescent="0.25">
      <c r="A100" s="172" t="s">
        <v>204</v>
      </c>
      <c r="B100" s="63">
        <v>313</v>
      </c>
      <c r="C100" s="173">
        <v>446.98</v>
      </c>
    </row>
    <row r="101" spans="1:3" x14ac:dyDescent="0.25">
      <c r="A101" s="172" t="s">
        <v>203</v>
      </c>
      <c r="B101" s="63">
        <v>12</v>
      </c>
      <c r="C101" s="173">
        <v>18.850000000000001</v>
      </c>
    </row>
    <row r="102" spans="1:3" x14ac:dyDescent="0.25">
      <c r="A102" s="172" t="s">
        <v>71</v>
      </c>
      <c r="B102" s="63">
        <v>54</v>
      </c>
      <c r="C102" s="173">
        <v>45</v>
      </c>
    </row>
    <row r="103" spans="1:3" x14ac:dyDescent="0.25">
      <c r="A103" s="172" t="s">
        <v>76</v>
      </c>
      <c r="B103" s="63">
        <v>8580</v>
      </c>
      <c r="C103" s="173">
        <v>4115.0200000000004</v>
      </c>
    </row>
    <row r="104" spans="1:3" x14ac:dyDescent="0.25">
      <c r="A104" s="172" t="s">
        <v>62</v>
      </c>
      <c r="B104" s="63">
        <v>11</v>
      </c>
      <c r="C104" s="173">
        <v>74.34</v>
      </c>
    </row>
    <row r="105" spans="1:3" x14ac:dyDescent="0.25">
      <c r="A105" s="172" t="s">
        <v>61</v>
      </c>
      <c r="B105" s="63">
        <v>10</v>
      </c>
      <c r="C105" s="173">
        <v>29.47</v>
      </c>
    </row>
    <row r="106" spans="1:3" x14ac:dyDescent="0.25">
      <c r="A106" s="172" t="s">
        <v>58</v>
      </c>
      <c r="B106" s="63">
        <v>42</v>
      </c>
      <c r="C106" s="173">
        <v>169.54</v>
      </c>
    </row>
    <row r="107" spans="1:3" x14ac:dyDescent="0.25">
      <c r="A107" s="172" t="s">
        <v>57</v>
      </c>
      <c r="B107" s="63">
        <v>148</v>
      </c>
      <c r="C107" s="173">
        <v>668.13</v>
      </c>
    </row>
    <row r="108" spans="1:3" x14ac:dyDescent="0.25">
      <c r="A108" s="172" t="s">
        <v>54</v>
      </c>
      <c r="B108" s="63">
        <v>200</v>
      </c>
      <c r="C108" s="173">
        <v>517.41999999999996</v>
      </c>
    </row>
    <row r="109" spans="1:3" x14ac:dyDescent="0.25">
      <c r="A109" s="172" t="s">
        <v>53</v>
      </c>
      <c r="B109" s="63">
        <v>112</v>
      </c>
      <c r="C109" s="173">
        <v>387.66</v>
      </c>
    </row>
    <row r="110" spans="1:3" x14ac:dyDescent="0.25">
      <c r="A110" s="172" t="s">
        <v>496</v>
      </c>
      <c r="B110" s="63">
        <v>14877</v>
      </c>
      <c r="C110" s="173">
        <v>8104.96</v>
      </c>
    </row>
    <row r="111" spans="1:3" x14ac:dyDescent="0.25">
      <c r="A111" s="172" t="s">
        <v>100</v>
      </c>
      <c r="B111" s="63">
        <v>2</v>
      </c>
      <c r="C111" s="173">
        <v>0.44</v>
      </c>
    </row>
    <row r="112" spans="1:3" x14ac:dyDescent="0.25">
      <c r="A112" s="172" t="s">
        <v>180</v>
      </c>
      <c r="B112" s="63">
        <v>5</v>
      </c>
      <c r="C112" s="173">
        <v>1.65</v>
      </c>
    </row>
    <row r="113" spans="1:3" x14ac:dyDescent="0.25">
      <c r="A113" s="172" t="s">
        <v>164</v>
      </c>
      <c r="B113" s="63">
        <v>182</v>
      </c>
      <c r="C113" s="173">
        <v>92.76</v>
      </c>
    </row>
    <row r="114" spans="1:3" x14ac:dyDescent="0.25">
      <c r="A114" s="172" t="s">
        <v>487</v>
      </c>
      <c r="B114" s="63">
        <v>0</v>
      </c>
      <c r="C114" s="173">
        <v>0</v>
      </c>
    </row>
    <row r="115" spans="1:3" x14ac:dyDescent="0.25">
      <c r="A115" s="172" t="s">
        <v>160</v>
      </c>
      <c r="B115" s="63">
        <v>1043</v>
      </c>
      <c r="C115" s="173">
        <v>2040.01</v>
      </c>
    </row>
    <row r="116" spans="1:3" x14ac:dyDescent="0.25">
      <c r="A116" s="172" t="s">
        <v>80</v>
      </c>
      <c r="B116" s="63">
        <v>1</v>
      </c>
      <c r="C116" s="173">
        <v>0.18</v>
      </c>
    </row>
    <row r="117" spans="1:3" x14ac:dyDescent="0.25">
      <c r="A117" s="172" t="s">
        <v>139</v>
      </c>
      <c r="B117" s="63">
        <v>267</v>
      </c>
      <c r="C117" s="173">
        <v>146.47</v>
      </c>
    </row>
    <row r="118" spans="1:3" x14ac:dyDescent="0.25">
      <c r="A118" s="172" t="s">
        <v>70</v>
      </c>
      <c r="B118" s="63">
        <v>1</v>
      </c>
      <c r="C118" s="173">
        <v>0.04</v>
      </c>
    </row>
    <row r="119" spans="1:3" x14ac:dyDescent="0.25">
      <c r="A119" s="172" t="s">
        <v>524</v>
      </c>
      <c r="B119" s="63">
        <v>54</v>
      </c>
      <c r="C119" s="173">
        <v>3.62</v>
      </c>
    </row>
    <row r="120" spans="1:3" x14ac:dyDescent="0.25">
      <c r="A120" s="172" t="s">
        <v>214</v>
      </c>
      <c r="B120" s="63">
        <v>1</v>
      </c>
      <c r="C120" s="173">
        <v>0.12</v>
      </c>
    </row>
    <row r="121" spans="1:3" x14ac:dyDescent="0.25">
      <c r="A121" s="172" t="s">
        <v>213</v>
      </c>
      <c r="B121" s="63">
        <v>28</v>
      </c>
      <c r="C121" s="173">
        <v>9.7100000000000009</v>
      </c>
    </row>
    <row r="122" spans="1:3" x14ac:dyDescent="0.25">
      <c r="A122" s="172" t="s">
        <v>20</v>
      </c>
      <c r="B122" s="63">
        <v>59</v>
      </c>
      <c r="C122" s="173">
        <v>12.99</v>
      </c>
    </row>
    <row r="123" spans="1:3" x14ac:dyDescent="0.25">
      <c r="A123" s="172" t="s">
        <v>89</v>
      </c>
      <c r="B123" s="63">
        <v>67</v>
      </c>
      <c r="C123" s="173">
        <v>34.130000000000003</v>
      </c>
    </row>
    <row r="124" spans="1:3" x14ac:dyDescent="0.25">
      <c r="A124" s="172" t="s">
        <v>88</v>
      </c>
      <c r="B124" s="63">
        <v>535</v>
      </c>
      <c r="C124" s="173">
        <v>162.25</v>
      </c>
    </row>
    <row r="125" spans="1:3" x14ac:dyDescent="0.25">
      <c r="A125" s="172" t="s">
        <v>125</v>
      </c>
      <c r="B125" s="63">
        <v>8</v>
      </c>
      <c r="C125" s="173">
        <v>2.13</v>
      </c>
    </row>
    <row r="126" spans="1:3" x14ac:dyDescent="0.25">
      <c r="A126" s="172" t="s">
        <v>138</v>
      </c>
      <c r="B126" s="63">
        <v>689</v>
      </c>
      <c r="C126" s="173">
        <v>395.41</v>
      </c>
    </row>
    <row r="127" spans="1:3" x14ac:dyDescent="0.25">
      <c r="A127" s="172" t="s">
        <v>525</v>
      </c>
      <c r="B127" s="63">
        <v>1</v>
      </c>
      <c r="C127" s="173">
        <v>0.4</v>
      </c>
    </row>
    <row r="128" spans="1:3" x14ac:dyDescent="0.25">
      <c r="A128" s="172" t="s">
        <v>137</v>
      </c>
      <c r="B128" s="63">
        <v>65</v>
      </c>
      <c r="C128" s="173">
        <v>50.58</v>
      </c>
    </row>
    <row r="129" spans="1:3" x14ac:dyDescent="0.25">
      <c r="A129" s="172" t="s">
        <v>152</v>
      </c>
      <c r="B129" s="63">
        <v>24853</v>
      </c>
      <c r="C129" s="173">
        <v>17542.150000000001</v>
      </c>
    </row>
    <row r="130" spans="1:3" x14ac:dyDescent="0.25">
      <c r="A130" s="172" t="s">
        <v>497</v>
      </c>
      <c r="B130" s="63">
        <v>43</v>
      </c>
      <c r="C130" s="173">
        <v>17.48</v>
      </c>
    </row>
    <row r="131" spans="1:3" x14ac:dyDescent="0.25">
      <c r="A131" s="444" t="s">
        <v>344</v>
      </c>
      <c r="B131" s="444"/>
      <c r="C131" s="174">
        <f>SUM(C5:C130)</f>
        <v>119200.57999999997</v>
      </c>
    </row>
  </sheetData>
  <sheetProtection password="C43B" sheet="1" objects="1" scenarios="1"/>
  <mergeCells count="4">
    <mergeCell ref="A131:B131"/>
    <mergeCell ref="A1:C1"/>
    <mergeCell ref="B3:C3"/>
    <mergeCell ref="A3:A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pageSetUpPr fitToPage="1"/>
  </sheetPr>
  <dimension ref="M1:AA4"/>
  <sheetViews>
    <sheetView showGridLines="0" workbookViewId="0"/>
  </sheetViews>
  <sheetFormatPr defaultRowHeight="12.75" x14ac:dyDescent="0.2"/>
  <cols>
    <col min="1" max="16384" width="9" style="1"/>
  </cols>
  <sheetData>
    <row r="1" spans="13:27" x14ac:dyDescent="0.2">
      <c r="M1" s="296" t="s">
        <v>447</v>
      </c>
      <c r="N1" s="296">
        <v>6524</v>
      </c>
      <c r="AA1" s="109" t="s">
        <v>580</v>
      </c>
    </row>
    <row r="2" spans="13:27" x14ac:dyDescent="0.2">
      <c r="M2" s="296" t="s">
        <v>448</v>
      </c>
      <c r="N2" s="296">
        <v>1245</v>
      </c>
    </row>
    <row r="3" spans="13:27" x14ac:dyDescent="0.2">
      <c r="M3" s="296" t="s">
        <v>466</v>
      </c>
      <c r="N3" s="296">
        <v>1145</v>
      </c>
    </row>
    <row r="4" spans="13:27" x14ac:dyDescent="0.2">
      <c r="M4" s="296" t="s">
        <v>513</v>
      </c>
      <c r="N4" s="310">
        <v>83</v>
      </c>
    </row>
  </sheetData>
  <sheetProtection password="C43B" sheet="1" objects="1" scenarios="1"/>
  <printOptions horizontalCentered="1"/>
  <pageMargins left="0.23622047244094491" right="0.23622047244094491" top="1.3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pageSetUpPr fitToPage="1"/>
  </sheetPr>
  <dimension ref="M1:AA4"/>
  <sheetViews>
    <sheetView showGridLines="0" workbookViewId="0"/>
  </sheetViews>
  <sheetFormatPr defaultRowHeight="12.75" x14ac:dyDescent="0.2"/>
  <cols>
    <col min="1" max="16384" width="9" style="1"/>
  </cols>
  <sheetData>
    <row r="1" spans="13:27" x14ac:dyDescent="0.2">
      <c r="M1" s="109" t="s">
        <v>499</v>
      </c>
      <c r="N1" s="109">
        <v>134699.73000000001</v>
      </c>
      <c r="AA1" s="109" t="s">
        <v>581</v>
      </c>
    </row>
    <row r="2" spans="13:27" x14ac:dyDescent="0.2">
      <c r="M2" s="109" t="s">
        <v>533</v>
      </c>
      <c r="N2" s="109">
        <v>2405.73</v>
      </c>
    </row>
    <row r="3" spans="13:27" x14ac:dyDescent="0.2">
      <c r="M3" s="109" t="s">
        <v>500</v>
      </c>
      <c r="N3" s="109">
        <v>20822.099999999999</v>
      </c>
    </row>
    <row r="4" spans="13:27" x14ac:dyDescent="0.2">
      <c r="M4" s="109" t="s">
        <v>514</v>
      </c>
      <c r="N4" s="109">
        <v>1157.54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pageSetUpPr fitToPage="1"/>
  </sheetPr>
  <dimension ref="P1:AB82"/>
  <sheetViews>
    <sheetView showGridLines="0" workbookViewId="0"/>
  </sheetViews>
  <sheetFormatPr defaultRowHeight="12.75" x14ac:dyDescent="0.2"/>
  <cols>
    <col min="1" max="16384" width="9" style="1"/>
  </cols>
  <sheetData>
    <row r="1" spans="27:28" x14ac:dyDescent="0.2">
      <c r="AA1" s="109" t="s">
        <v>582</v>
      </c>
      <c r="AB1" s="109" t="s">
        <v>406</v>
      </c>
    </row>
    <row r="2" spans="27:28" x14ac:dyDescent="0.2">
      <c r="AA2" s="109" t="s">
        <v>583</v>
      </c>
    </row>
    <row r="3" spans="27:28" x14ac:dyDescent="0.2">
      <c r="AA3" s="109" t="s">
        <v>584</v>
      </c>
    </row>
    <row r="4" spans="27:28" x14ac:dyDescent="0.2">
      <c r="AA4" s="109" t="s">
        <v>585</v>
      </c>
    </row>
    <row r="5" spans="27:28" x14ac:dyDescent="0.2">
      <c r="AA5" s="109" t="s">
        <v>586</v>
      </c>
    </row>
    <row r="56" spans="16:18" x14ac:dyDescent="0.2">
      <c r="P56" s="109"/>
      <c r="Q56" s="297" t="s">
        <v>501</v>
      </c>
      <c r="R56" s="109" t="e">
        <v>#VALUE!</v>
      </c>
    </row>
    <row r="57" spans="16:18" x14ac:dyDescent="0.2">
      <c r="P57" s="109"/>
      <c r="Q57" s="297" t="s">
        <v>502</v>
      </c>
      <c r="R57" s="109" t="e">
        <v>#VALUE!</v>
      </c>
    </row>
    <row r="58" spans="16:18" x14ac:dyDescent="0.2">
      <c r="P58" s="109"/>
      <c r="Q58" s="297" t="s">
        <v>503</v>
      </c>
      <c r="R58" s="109" t="e">
        <v>#VALUE!</v>
      </c>
    </row>
    <row r="59" spans="16:18" x14ac:dyDescent="0.2">
      <c r="P59" s="109"/>
      <c r="Q59" s="297" t="s">
        <v>504</v>
      </c>
      <c r="R59" s="109" t="e">
        <v>#VALUE!</v>
      </c>
    </row>
    <row r="60" spans="16:18" x14ac:dyDescent="0.2">
      <c r="Q60" s="109" t="s">
        <v>375</v>
      </c>
      <c r="R60" s="109">
        <v>1145</v>
      </c>
    </row>
    <row r="81" spans="17:18" x14ac:dyDescent="0.2">
      <c r="Q81" s="297" t="s">
        <v>503</v>
      </c>
      <c r="R81" s="109" t="e">
        <v>#VALUE!</v>
      </c>
    </row>
    <row r="82" spans="17:18" x14ac:dyDescent="0.2">
      <c r="Q82" s="297" t="s">
        <v>375</v>
      </c>
      <c r="R82" s="109">
        <v>83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B1:AB8"/>
  <sheetViews>
    <sheetView showGridLines="0" zoomScaleNormal="100" workbookViewId="0"/>
  </sheetViews>
  <sheetFormatPr defaultRowHeight="12.75" x14ac:dyDescent="0.2"/>
  <cols>
    <col min="1" max="1" width="2.125" style="1" customWidth="1"/>
    <col min="2" max="2" width="1.375" style="36" customWidth="1"/>
    <col min="3" max="3" width="78.25" style="1" customWidth="1"/>
    <col min="4" max="4" width="1.375" style="36" customWidth="1"/>
    <col min="5" max="16384" width="9" style="1"/>
  </cols>
  <sheetData>
    <row r="1" spans="2:28" x14ac:dyDescent="0.2">
      <c r="AB1" s="37" t="s">
        <v>405</v>
      </c>
    </row>
    <row r="4" spans="2:28" s="32" customFormat="1" ht="18" customHeight="1" x14ac:dyDescent="0.2">
      <c r="B4" s="34"/>
      <c r="C4" s="8" t="s">
        <v>408</v>
      </c>
      <c r="D4" s="34"/>
    </row>
    <row r="6" spans="2:28" x14ac:dyDescent="0.2">
      <c r="B6" s="38"/>
      <c r="C6" s="39"/>
      <c r="D6" s="39"/>
    </row>
    <row r="7" spans="2:28" ht="362.25" customHeight="1" x14ac:dyDescent="0.2">
      <c r="B7" s="38"/>
      <c r="C7" s="40" t="s">
        <v>658</v>
      </c>
      <c r="D7" s="39"/>
    </row>
    <row r="8" spans="2:28" x14ac:dyDescent="0.2">
      <c r="B8" s="41"/>
      <c r="C8" s="41"/>
      <c r="D8" s="41"/>
    </row>
  </sheetData>
  <sheetProtection password="C43B" sheet="1" objects="1" scenarios="1"/>
  <printOptions horizontalCentered="1"/>
  <pageMargins left="0.55118110236220474" right="0.55118110236220474" top="0.78740157480314965" bottom="0.55118110236220474" header="0.31496062992125984" footer="0.31496062992125984"/>
  <pageSetup paperSize="9" scale="99" orientation="portrait" r:id="rId1"/>
  <headerFooter>
    <oddFooter>&amp;R&amp;8Pág. &amp;P /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pageSetUpPr fitToPage="1"/>
  </sheetPr>
  <dimension ref="P1:AB79"/>
  <sheetViews>
    <sheetView showGridLines="0" workbookViewId="0"/>
  </sheetViews>
  <sheetFormatPr defaultRowHeight="12.75" x14ac:dyDescent="0.2"/>
  <cols>
    <col min="1" max="16384" width="9" style="1"/>
  </cols>
  <sheetData>
    <row r="1" spans="27:28" x14ac:dyDescent="0.2">
      <c r="AA1" s="109" t="s">
        <v>587</v>
      </c>
      <c r="AB1" s="109" t="s">
        <v>407</v>
      </c>
    </row>
    <row r="2" spans="27:28" x14ac:dyDescent="0.2">
      <c r="AA2" s="109" t="s">
        <v>588</v>
      </c>
    </row>
    <row r="3" spans="27:28" x14ac:dyDescent="0.2">
      <c r="AA3" s="109" t="s">
        <v>589</v>
      </c>
    </row>
    <row r="4" spans="27:28" x14ac:dyDescent="0.2">
      <c r="AA4" s="109" t="s">
        <v>590</v>
      </c>
    </row>
    <row r="5" spans="27:28" x14ac:dyDescent="0.2">
      <c r="AA5" s="109" t="s">
        <v>591</v>
      </c>
    </row>
    <row r="55" spans="16:18" x14ac:dyDescent="0.2">
      <c r="P55" s="109"/>
      <c r="Q55" s="297" t="s">
        <v>501</v>
      </c>
      <c r="R55" s="109" t="e">
        <v>#VALUE!</v>
      </c>
    </row>
    <row r="56" spans="16:18" x14ac:dyDescent="0.2">
      <c r="P56" s="109"/>
      <c r="Q56" s="297" t="s">
        <v>502</v>
      </c>
      <c r="R56" s="109" t="e">
        <v>#VALUE!</v>
      </c>
    </row>
    <row r="57" spans="16:18" x14ac:dyDescent="0.2">
      <c r="P57" s="109"/>
      <c r="Q57" s="297" t="s">
        <v>503</v>
      </c>
      <c r="R57" s="109" t="e">
        <v>#VALUE!</v>
      </c>
    </row>
    <row r="58" spans="16:18" x14ac:dyDescent="0.2">
      <c r="P58" s="109"/>
      <c r="Q58" s="297" t="s">
        <v>504</v>
      </c>
      <c r="R58" s="109" t="e">
        <v>#VALUE!</v>
      </c>
    </row>
    <row r="59" spans="16:18" x14ac:dyDescent="0.2">
      <c r="Q59" s="109" t="s">
        <v>375</v>
      </c>
      <c r="R59" s="109">
        <v>20822.099999999999</v>
      </c>
    </row>
    <row r="76" spans="17:18" x14ac:dyDescent="0.2">
      <c r="Q76" s="297"/>
      <c r="R76" s="109"/>
    </row>
    <row r="77" spans="17:18" x14ac:dyDescent="0.2">
      <c r="Q77" s="297"/>
      <c r="R77" s="109"/>
    </row>
    <row r="78" spans="17:18" x14ac:dyDescent="0.2">
      <c r="Q78" s="297" t="s">
        <v>503</v>
      </c>
      <c r="R78" s="109" t="e">
        <v>#VALUE!</v>
      </c>
    </row>
    <row r="79" spans="17:18" x14ac:dyDescent="0.2">
      <c r="Q79" s="297" t="s">
        <v>375</v>
      </c>
      <c r="R79" s="109">
        <v>1157.54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pageSetUpPr fitToPage="1"/>
  </sheetPr>
  <dimension ref="A1:N35"/>
  <sheetViews>
    <sheetView showGridLines="0" zoomScale="75" zoomScaleNormal="75" workbookViewId="0">
      <pane ySplit="6" topLeftCell="A7" activePane="bottomLeft" state="frozen"/>
      <selection pane="bottomLeft" activeCell="A3" sqref="A3:B3"/>
    </sheetView>
  </sheetViews>
  <sheetFormatPr defaultColWidth="8" defaultRowHeight="17.100000000000001" customHeight="1" x14ac:dyDescent="0.2"/>
  <cols>
    <col min="1" max="1" width="11.125" style="187" bestFit="1" customWidth="1"/>
    <col min="2" max="2" width="23.75" style="42" customWidth="1"/>
    <col min="3" max="3" width="19.625" style="42" customWidth="1"/>
    <col min="4" max="4" width="0.875" style="45" customWidth="1"/>
    <col min="5" max="5" width="13.625" style="42" customWidth="1"/>
    <col min="6" max="6" width="13.25" style="42" customWidth="1"/>
    <col min="7" max="8" width="13.625" style="46" customWidth="1"/>
    <col min="9" max="9" width="0.875" style="45" customWidth="1"/>
    <col min="10" max="10" width="12.625" style="42" customWidth="1"/>
    <col min="11" max="12" width="13.625" style="46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4" ht="17.100000000000001" customHeight="1" x14ac:dyDescent="0.2">
      <c r="A1" s="423" t="s">
        <v>592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177"/>
    </row>
    <row r="2" spans="1:14" ht="17.100000000000001" customHeight="1" x14ac:dyDescent="0.2">
      <c r="A2" s="423"/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177"/>
    </row>
    <row r="3" spans="1:14" ht="17.100000000000001" customHeight="1" x14ac:dyDescent="0.2">
      <c r="A3" s="423" t="s">
        <v>290</v>
      </c>
      <c r="B3" s="423"/>
    </row>
    <row r="4" spans="1:14" ht="17.100000000000001" customHeight="1" x14ac:dyDescent="0.2">
      <c r="A4" s="446" t="s">
        <v>507</v>
      </c>
      <c r="B4" s="446"/>
      <c r="C4" s="446"/>
      <c r="D4" s="446"/>
      <c r="E4" s="446"/>
      <c r="F4" s="446"/>
      <c r="G4" s="446"/>
      <c r="H4" s="446"/>
      <c r="I4" s="446"/>
      <c r="J4" s="447"/>
      <c r="K4" s="448" t="s">
        <v>219</v>
      </c>
      <c r="L4" s="446"/>
      <c r="M4" s="446"/>
    </row>
    <row r="5" spans="1:14" ht="17.100000000000001" customHeight="1" x14ac:dyDescent="0.2">
      <c r="A5" s="446"/>
      <c r="B5" s="446"/>
      <c r="C5" s="446"/>
      <c r="D5" s="446"/>
      <c r="E5" s="446"/>
      <c r="F5" s="446"/>
      <c r="G5" s="446"/>
      <c r="H5" s="446"/>
      <c r="I5" s="446"/>
      <c r="J5" s="447"/>
      <c r="K5" s="178" t="s">
        <v>226</v>
      </c>
      <c r="L5" s="178" t="s">
        <v>224</v>
      </c>
      <c r="M5" s="178" t="s">
        <v>227</v>
      </c>
    </row>
    <row r="6" spans="1:14" ht="17.100000000000001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8"/>
      <c r="L6" s="178" t="s">
        <v>228</v>
      </c>
      <c r="M6" s="178" t="s">
        <v>288</v>
      </c>
    </row>
    <row r="7" spans="1:14" ht="30" customHeight="1" x14ac:dyDescent="0.2">
      <c r="A7" s="180" t="s">
        <v>229</v>
      </c>
      <c r="B7" s="449" t="s">
        <v>230</v>
      </c>
      <c r="C7" s="449"/>
      <c r="D7" s="449"/>
      <c r="E7" s="449"/>
      <c r="F7" s="449"/>
      <c r="G7" s="449"/>
      <c r="H7" s="449"/>
      <c r="I7" s="449"/>
      <c r="J7" s="449"/>
      <c r="K7" s="181">
        <v>0</v>
      </c>
      <c r="L7" s="182">
        <v>0</v>
      </c>
      <c r="M7" s="183" t="s">
        <v>351</v>
      </c>
    </row>
    <row r="8" spans="1:14" ht="30" customHeight="1" x14ac:dyDescent="0.2">
      <c r="A8" s="184" t="s">
        <v>231</v>
      </c>
      <c r="B8" s="445" t="s">
        <v>232</v>
      </c>
      <c r="C8" s="445"/>
      <c r="D8" s="445"/>
      <c r="E8" s="445"/>
      <c r="F8" s="445"/>
      <c r="G8" s="445"/>
      <c r="H8" s="445"/>
      <c r="I8" s="445"/>
      <c r="J8" s="445"/>
      <c r="K8" s="75">
        <v>2570</v>
      </c>
      <c r="L8" s="185">
        <v>196644.65</v>
      </c>
      <c r="M8" s="76" t="s">
        <v>351</v>
      </c>
    </row>
    <row r="9" spans="1:14" ht="30" customHeight="1" x14ac:dyDescent="0.2">
      <c r="A9" s="184" t="s">
        <v>531</v>
      </c>
      <c r="B9" s="445" t="s">
        <v>532</v>
      </c>
      <c r="C9" s="445"/>
      <c r="D9" s="445"/>
      <c r="E9" s="445"/>
      <c r="F9" s="445"/>
      <c r="G9" s="445"/>
      <c r="H9" s="445"/>
      <c r="I9" s="445"/>
      <c r="J9" s="445"/>
      <c r="K9" s="75">
        <v>152</v>
      </c>
      <c r="L9" s="185">
        <v>7035.46</v>
      </c>
      <c r="M9" s="76" t="s">
        <v>351</v>
      </c>
    </row>
    <row r="10" spans="1:14" ht="30" customHeight="1" x14ac:dyDescent="0.2">
      <c r="A10" s="184" t="s">
        <v>233</v>
      </c>
      <c r="B10" s="445" t="s">
        <v>234</v>
      </c>
      <c r="C10" s="445"/>
      <c r="D10" s="445"/>
      <c r="E10" s="445"/>
      <c r="F10" s="445"/>
      <c r="G10" s="445"/>
      <c r="H10" s="445"/>
      <c r="I10" s="445"/>
      <c r="J10" s="445"/>
      <c r="K10" s="75">
        <v>12581</v>
      </c>
      <c r="L10" s="185">
        <v>733329.49</v>
      </c>
      <c r="M10" s="76" t="s">
        <v>351</v>
      </c>
    </row>
    <row r="11" spans="1:14" ht="30" customHeight="1" x14ac:dyDescent="0.2">
      <c r="A11" s="184" t="s">
        <v>235</v>
      </c>
      <c r="B11" s="445" t="s">
        <v>236</v>
      </c>
      <c r="C11" s="445"/>
      <c r="D11" s="445"/>
      <c r="E11" s="445"/>
      <c r="F11" s="445"/>
      <c r="G11" s="445"/>
      <c r="H11" s="445"/>
      <c r="I11" s="445"/>
      <c r="J11" s="445"/>
      <c r="K11" s="75">
        <v>6998</v>
      </c>
      <c r="L11" s="185">
        <v>370900.13</v>
      </c>
      <c r="M11" s="76" t="s">
        <v>351</v>
      </c>
    </row>
    <row r="12" spans="1:14" ht="30" customHeight="1" x14ac:dyDescent="0.2">
      <c r="A12" s="184" t="s">
        <v>237</v>
      </c>
      <c r="B12" s="445" t="s">
        <v>238</v>
      </c>
      <c r="C12" s="445"/>
      <c r="D12" s="445"/>
      <c r="E12" s="445"/>
      <c r="F12" s="445"/>
      <c r="G12" s="445"/>
      <c r="H12" s="445"/>
      <c r="I12" s="445"/>
      <c r="J12" s="445"/>
      <c r="K12" s="75">
        <v>43</v>
      </c>
      <c r="L12" s="185">
        <v>31443.33</v>
      </c>
      <c r="M12" s="76" t="s">
        <v>351</v>
      </c>
    </row>
    <row r="13" spans="1:14" ht="30" customHeight="1" x14ac:dyDescent="0.2">
      <c r="A13" s="184" t="s">
        <v>239</v>
      </c>
      <c r="B13" s="445" t="s">
        <v>240</v>
      </c>
      <c r="C13" s="445"/>
      <c r="D13" s="445"/>
      <c r="E13" s="445"/>
      <c r="F13" s="445"/>
      <c r="G13" s="445"/>
      <c r="H13" s="445"/>
      <c r="I13" s="445"/>
      <c r="J13" s="445"/>
      <c r="K13" s="75">
        <v>417</v>
      </c>
      <c r="L13" s="185">
        <v>836.03</v>
      </c>
      <c r="M13" s="76" t="s">
        <v>351</v>
      </c>
    </row>
    <row r="14" spans="1:14" ht="30" customHeight="1" x14ac:dyDescent="0.2">
      <c r="A14" s="184" t="s">
        <v>241</v>
      </c>
      <c r="B14" s="445" t="s">
        <v>242</v>
      </c>
      <c r="C14" s="445"/>
      <c r="D14" s="445"/>
      <c r="E14" s="445"/>
      <c r="F14" s="445"/>
      <c r="G14" s="445"/>
      <c r="H14" s="445"/>
      <c r="I14" s="445"/>
      <c r="J14" s="445"/>
      <c r="K14" s="75">
        <v>176</v>
      </c>
      <c r="L14" s="185">
        <v>271.14999999999998</v>
      </c>
      <c r="M14" s="76" t="s">
        <v>351</v>
      </c>
    </row>
    <row r="15" spans="1:14" ht="30" customHeight="1" x14ac:dyDescent="0.2">
      <c r="A15" s="184" t="s">
        <v>243</v>
      </c>
      <c r="B15" s="445" t="s">
        <v>244</v>
      </c>
      <c r="C15" s="445"/>
      <c r="D15" s="445"/>
      <c r="E15" s="445"/>
      <c r="F15" s="445"/>
      <c r="G15" s="445"/>
      <c r="H15" s="445"/>
      <c r="I15" s="445"/>
      <c r="J15" s="445"/>
      <c r="K15" s="75">
        <v>114</v>
      </c>
      <c r="L15" s="185">
        <v>1095.21</v>
      </c>
      <c r="M15" s="76" t="s">
        <v>351</v>
      </c>
    </row>
    <row r="16" spans="1:14" ht="30" customHeight="1" x14ac:dyDescent="0.2">
      <c r="A16" s="184" t="s">
        <v>245</v>
      </c>
      <c r="B16" s="445" t="s">
        <v>246</v>
      </c>
      <c r="C16" s="445"/>
      <c r="D16" s="445"/>
      <c r="E16" s="445"/>
      <c r="F16" s="445"/>
      <c r="G16" s="445"/>
      <c r="H16" s="445"/>
      <c r="I16" s="445"/>
      <c r="J16" s="445"/>
      <c r="K16" s="75">
        <v>177</v>
      </c>
      <c r="L16" s="185">
        <v>29528.85</v>
      </c>
      <c r="M16" s="76" t="s">
        <v>351</v>
      </c>
    </row>
    <row r="17" spans="1:13" ht="30" customHeight="1" x14ac:dyDescent="0.2">
      <c r="A17" s="184" t="s">
        <v>247</v>
      </c>
      <c r="B17" s="445" t="s">
        <v>248</v>
      </c>
      <c r="C17" s="445"/>
      <c r="D17" s="445"/>
      <c r="E17" s="445"/>
      <c r="F17" s="445"/>
      <c r="G17" s="445"/>
      <c r="H17" s="445"/>
      <c r="I17" s="445"/>
      <c r="J17" s="445"/>
      <c r="K17" s="75">
        <v>50</v>
      </c>
      <c r="L17" s="185">
        <v>4682.25</v>
      </c>
      <c r="M17" s="186" t="s">
        <v>351</v>
      </c>
    </row>
    <row r="18" spans="1:13" ht="30" customHeight="1" x14ac:dyDescent="0.2">
      <c r="A18" s="184" t="s">
        <v>249</v>
      </c>
      <c r="B18" s="445" t="s">
        <v>250</v>
      </c>
      <c r="C18" s="445"/>
      <c r="D18" s="445"/>
      <c r="E18" s="445"/>
      <c r="F18" s="445"/>
      <c r="G18" s="445"/>
      <c r="H18" s="445"/>
      <c r="I18" s="445"/>
      <c r="J18" s="445"/>
      <c r="K18" s="75">
        <v>167</v>
      </c>
      <c r="L18" s="185">
        <v>13791.42</v>
      </c>
      <c r="M18" s="186" t="s">
        <v>351</v>
      </c>
    </row>
    <row r="19" spans="1:13" ht="30" customHeight="1" x14ac:dyDescent="0.2">
      <c r="A19" s="184" t="s">
        <v>251</v>
      </c>
      <c r="B19" s="445" t="s">
        <v>252</v>
      </c>
      <c r="C19" s="445"/>
      <c r="D19" s="445"/>
      <c r="E19" s="445"/>
      <c r="F19" s="445"/>
      <c r="G19" s="445"/>
      <c r="H19" s="445"/>
      <c r="I19" s="445"/>
      <c r="J19" s="445"/>
      <c r="K19" s="75">
        <v>1867</v>
      </c>
      <c r="L19" s="185">
        <v>27955.17</v>
      </c>
      <c r="M19" s="186" t="s">
        <v>351</v>
      </c>
    </row>
    <row r="20" spans="1:13" ht="30" customHeight="1" x14ac:dyDescent="0.2">
      <c r="A20" s="184" t="s">
        <v>253</v>
      </c>
      <c r="B20" s="445" t="s">
        <v>254</v>
      </c>
      <c r="C20" s="445"/>
      <c r="D20" s="445"/>
      <c r="E20" s="445"/>
      <c r="F20" s="445"/>
      <c r="G20" s="445"/>
      <c r="H20" s="445"/>
      <c r="I20" s="445"/>
      <c r="J20" s="445"/>
      <c r="K20" s="75">
        <v>724</v>
      </c>
      <c r="L20" s="185">
        <v>67422.59</v>
      </c>
      <c r="M20" s="186" t="s">
        <v>351</v>
      </c>
    </row>
    <row r="21" spans="1:13" ht="30" customHeight="1" x14ac:dyDescent="0.2">
      <c r="A21" s="184" t="s">
        <v>255</v>
      </c>
      <c r="B21" s="445" t="s">
        <v>256</v>
      </c>
      <c r="C21" s="445"/>
      <c r="D21" s="445"/>
      <c r="E21" s="445"/>
      <c r="F21" s="445"/>
      <c r="G21" s="445"/>
      <c r="H21" s="445"/>
      <c r="I21" s="445"/>
      <c r="J21" s="445"/>
      <c r="K21" s="75">
        <v>23285</v>
      </c>
      <c r="L21" s="185">
        <v>83101.25</v>
      </c>
      <c r="M21" s="186" t="s">
        <v>351</v>
      </c>
    </row>
    <row r="22" spans="1:13" ht="30" customHeight="1" x14ac:dyDescent="0.2">
      <c r="A22" s="184" t="s">
        <v>257</v>
      </c>
      <c r="B22" s="445" t="s">
        <v>258</v>
      </c>
      <c r="C22" s="445"/>
      <c r="D22" s="445"/>
      <c r="E22" s="445"/>
      <c r="F22" s="445"/>
      <c r="G22" s="445"/>
      <c r="H22" s="445"/>
      <c r="I22" s="445"/>
      <c r="J22" s="445"/>
      <c r="K22" s="75">
        <v>4</v>
      </c>
      <c r="L22" s="185">
        <v>6.78</v>
      </c>
      <c r="M22" s="186" t="s">
        <v>351</v>
      </c>
    </row>
    <row r="23" spans="1:13" ht="30" customHeight="1" x14ac:dyDescent="0.2">
      <c r="A23" s="184" t="s">
        <v>259</v>
      </c>
      <c r="B23" s="445" t="s">
        <v>260</v>
      </c>
      <c r="C23" s="445"/>
      <c r="D23" s="445"/>
      <c r="E23" s="445"/>
      <c r="F23" s="445"/>
      <c r="G23" s="445"/>
      <c r="H23" s="445"/>
      <c r="I23" s="445"/>
      <c r="J23" s="445"/>
      <c r="K23" s="75">
        <v>660</v>
      </c>
      <c r="L23" s="185">
        <v>3297.32</v>
      </c>
      <c r="M23" s="186" t="s">
        <v>351</v>
      </c>
    </row>
    <row r="24" spans="1:13" ht="30" customHeight="1" x14ac:dyDescent="0.2">
      <c r="A24" s="184" t="s">
        <v>261</v>
      </c>
      <c r="B24" s="445" t="s">
        <v>262</v>
      </c>
      <c r="C24" s="445"/>
      <c r="D24" s="445"/>
      <c r="E24" s="445"/>
      <c r="F24" s="445"/>
      <c r="G24" s="445"/>
      <c r="H24" s="445"/>
      <c r="I24" s="445"/>
      <c r="J24" s="445"/>
      <c r="K24" s="75">
        <v>966</v>
      </c>
      <c r="L24" s="185">
        <v>1556.79</v>
      </c>
      <c r="M24" s="186" t="s">
        <v>351</v>
      </c>
    </row>
    <row r="25" spans="1:13" ht="30" customHeight="1" x14ac:dyDescent="0.2">
      <c r="A25" s="184" t="s">
        <v>263</v>
      </c>
      <c r="B25" s="445" t="s">
        <v>264</v>
      </c>
      <c r="C25" s="445"/>
      <c r="D25" s="445"/>
      <c r="E25" s="445"/>
      <c r="F25" s="445"/>
      <c r="G25" s="445"/>
      <c r="H25" s="445"/>
      <c r="I25" s="445"/>
      <c r="J25" s="445"/>
      <c r="K25" s="75">
        <v>3634</v>
      </c>
      <c r="L25" s="185">
        <v>9857.35</v>
      </c>
      <c r="M25" s="186" t="s">
        <v>351</v>
      </c>
    </row>
    <row r="26" spans="1:13" ht="30" customHeight="1" x14ac:dyDescent="0.2">
      <c r="A26" s="184" t="s">
        <v>265</v>
      </c>
      <c r="B26" s="445" t="s">
        <v>266</v>
      </c>
      <c r="C26" s="445"/>
      <c r="D26" s="445"/>
      <c r="E26" s="445"/>
      <c r="F26" s="445"/>
      <c r="G26" s="445"/>
      <c r="H26" s="445"/>
      <c r="I26" s="445"/>
      <c r="J26" s="445"/>
      <c r="K26" s="75">
        <v>5041</v>
      </c>
      <c r="L26" s="185">
        <v>12017.16</v>
      </c>
      <c r="M26" s="76" t="s">
        <v>351</v>
      </c>
    </row>
    <row r="27" spans="1:13" ht="30" customHeight="1" x14ac:dyDescent="0.2">
      <c r="A27" s="184" t="s">
        <v>267</v>
      </c>
      <c r="B27" s="445" t="s">
        <v>268</v>
      </c>
      <c r="C27" s="445"/>
      <c r="D27" s="445"/>
      <c r="E27" s="445"/>
      <c r="F27" s="445"/>
      <c r="G27" s="445"/>
      <c r="H27" s="445"/>
      <c r="I27" s="445"/>
      <c r="J27" s="445"/>
      <c r="K27" s="75">
        <v>2513</v>
      </c>
      <c r="L27" s="185">
        <v>8119.45</v>
      </c>
      <c r="M27" s="76" t="s">
        <v>351</v>
      </c>
    </row>
    <row r="28" spans="1:13" ht="30" customHeight="1" x14ac:dyDescent="0.2">
      <c r="A28" s="184" t="s">
        <v>269</v>
      </c>
      <c r="B28" s="445" t="s">
        <v>270</v>
      </c>
      <c r="C28" s="445"/>
      <c r="D28" s="445"/>
      <c r="E28" s="445"/>
      <c r="F28" s="445"/>
      <c r="G28" s="445"/>
      <c r="H28" s="445"/>
      <c r="I28" s="445"/>
      <c r="J28" s="445"/>
      <c r="K28" s="75">
        <v>1552</v>
      </c>
      <c r="L28" s="185">
        <v>5785.01</v>
      </c>
      <c r="M28" s="76" t="s">
        <v>351</v>
      </c>
    </row>
    <row r="29" spans="1:13" ht="30" customHeight="1" x14ac:dyDescent="0.2">
      <c r="A29" s="184" t="s">
        <v>271</v>
      </c>
      <c r="B29" s="445" t="s">
        <v>272</v>
      </c>
      <c r="C29" s="445"/>
      <c r="D29" s="445"/>
      <c r="E29" s="445"/>
      <c r="F29" s="445"/>
      <c r="G29" s="445"/>
      <c r="H29" s="445"/>
      <c r="I29" s="445"/>
      <c r="J29" s="445"/>
      <c r="K29" s="75">
        <v>1309</v>
      </c>
      <c r="L29" s="185">
        <v>177467.11</v>
      </c>
      <c r="M29" s="76" t="s">
        <v>351</v>
      </c>
    </row>
    <row r="30" spans="1:13" ht="30" customHeight="1" x14ac:dyDescent="0.2">
      <c r="A30" s="184" t="s">
        <v>273</v>
      </c>
      <c r="B30" s="445" t="s">
        <v>274</v>
      </c>
      <c r="C30" s="445"/>
      <c r="D30" s="445"/>
      <c r="E30" s="445"/>
      <c r="F30" s="445"/>
      <c r="G30" s="445"/>
      <c r="H30" s="445"/>
      <c r="I30" s="445"/>
      <c r="J30" s="445"/>
      <c r="K30" s="75">
        <v>2286</v>
      </c>
      <c r="L30" s="185">
        <v>41070.18</v>
      </c>
      <c r="M30" s="76" t="s">
        <v>351</v>
      </c>
    </row>
    <row r="31" spans="1:13" ht="30" customHeight="1" x14ac:dyDescent="0.2">
      <c r="A31" s="184" t="s">
        <v>275</v>
      </c>
      <c r="B31" s="445" t="s">
        <v>276</v>
      </c>
      <c r="C31" s="445"/>
      <c r="D31" s="445"/>
      <c r="E31" s="445"/>
      <c r="F31" s="445"/>
      <c r="G31" s="445"/>
      <c r="H31" s="445"/>
      <c r="I31" s="445"/>
      <c r="J31" s="445"/>
      <c r="K31" s="75">
        <v>4453</v>
      </c>
      <c r="L31" s="185" t="s">
        <v>351</v>
      </c>
      <c r="M31" s="76">
        <v>66167.28</v>
      </c>
    </row>
    <row r="32" spans="1:13" ht="30" customHeight="1" x14ac:dyDescent="0.2">
      <c r="A32" s="184" t="s">
        <v>277</v>
      </c>
      <c r="B32" s="445" t="s">
        <v>278</v>
      </c>
      <c r="C32" s="445"/>
      <c r="D32" s="445"/>
      <c r="E32" s="445"/>
      <c r="F32" s="445"/>
      <c r="G32" s="445"/>
      <c r="H32" s="445"/>
      <c r="I32" s="445"/>
      <c r="J32" s="445"/>
      <c r="K32" s="75">
        <v>0</v>
      </c>
      <c r="L32" s="185">
        <v>0</v>
      </c>
      <c r="M32" s="76" t="s">
        <v>351</v>
      </c>
    </row>
    <row r="33" spans="1:13" ht="30" customHeight="1" x14ac:dyDescent="0.2">
      <c r="A33" s="184" t="s">
        <v>279</v>
      </c>
      <c r="B33" s="445" t="s">
        <v>280</v>
      </c>
      <c r="C33" s="445"/>
      <c r="D33" s="445"/>
      <c r="E33" s="445"/>
      <c r="F33" s="445"/>
      <c r="G33" s="445"/>
      <c r="H33" s="445"/>
      <c r="I33" s="445"/>
      <c r="J33" s="445"/>
      <c r="K33" s="75">
        <v>285</v>
      </c>
      <c r="L33" s="185">
        <v>1723.72</v>
      </c>
      <c r="M33" s="186" t="s">
        <v>351</v>
      </c>
    </row>
    <row r="34" spans="1:13" ht="30" customHeight="1" x14ac:dyDescent="0.2">
      <c r="A34" s="184" t="s">
        <v>281</v>
      </c>
      <c r="B34" s="445" t="s">
        <v>282</v>
      </c>
      <c r="C34" s="445"/>
      <c r="D34" s="445"/>
      <c r="E34" s="445"/>
      <c r="F34" s="445"/>
      <c r="G34" s="445"/>
      <c r="H34" s="445"/>
      <c r="I34" s="445"/>
      <c r="J34" s="445"/>
      <c r="K34" s="75">
        <v>10</v>
      </c>
      <c r="L34" s="185">
        <v>68.42</v>
      </c>
      <c r="M34" s="186" t="s">
        <v>351</v>
      </c>
    </row>
    <row r="35" spans="1:13" ht="30" customHeight="1" x14ac:dyDescent="0.2">
      <c r="A35" s="184" t="s">
        <v>283</v>
      </c>
      <c r="B35" s="445" t="s">
        <v>284</v>
      </c>
      <c r="C35" s="445"/>
      <c r="D35" s="445"/>
      <c r="E35" s="445"/>
      <c r="F35" s="445"/>
      <c r="G35" s="445"/>
      <c r="H35" s="445"/>
      <c r="I35" s="445"/>
      <c r="J35" s="445"/>
      <c r="K35" s="75">
        <v>13</v>
      </c>
      <c r="L35" s="185">
        <v>791.53</v>
      </c>
      <c r="M35" s="186" t="s">
        <v>351</v>
      </c>
    </row>
  </sheetData>
  <sheetProtection password="C43B" sheet="1" objects="1" scenarios="1"/>
  <mergeCells count="33">
    <mergeCell ref="B35:J35"/>
    <mergeCell ref="B29:J29"/>
    <mergeCell ref="B30:J30"/>
    <mergeCell ref="B31:J31"/>
    <mergeCell ref="B32:J32"/>
    <mergeCell ref="B33:J33"/>
    <mergeCell ref="B34:J34"/>
    <mergeCell ref="B28:J28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16:J16"/>
    <mergeCell ref="A1:M2"/>
    <mergeCell ref="A4:J5"/>
    <mergeCell ref="K4:M4"/>
    <mergeCell ref="B7:J7"/>
    <mergeCell ref="B8:J8"/>
    <mergeCell ref="B10:J10"/>
    <mergeCell ref="B11:J11"/>
    <mergeCell ref="B12:J12"/>
    <mergeCell ref="B13:J13"/>
    <mergeCell ref="B14:J14"/>
    <mergeCell ref="B15:J15"/>
    <mergeCell ref="A3:B3"/>
    <mergeCell ref="B9:J9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rowBreaks count="1" manualBreakCount="1">
    <brk id="26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pageSetUpPr fitToPage="1"/>
  </sheetPr>
  <dimension ref="A1:N13"/>
  <sheetViews>
    <sheetView showGridLines="0" zoomScale="75" zoomScaleNormal="75" workbookViewId="0">
      <pane ySplit="6" topLeftCell="A7" activePane="bottomLeft" state="frozen"/>
      <selection pane="bottomLeft" activeCell="A3" sqref="A3:B3"/>
    </sheetView>
  </sheetViews>
  <sheetFormatPr defaultColWidth="8" defaultRowHeight="17.100000000000001" customHeight="1" x14ac:dyDescent="0.2"/>
  <cols>
    <col min="1" max="1" width="11.125" style="187" bestFit="1" customWidth="1"/>
    <col min="2" max="2" width="23.75" style="42" customWidth="1"/>
    <col min="3" max="3" width="19.625" style="42" customWidth="1"/>
    <col min="4" max="4" width="0.875" style="45" customWidth="1"/>
    <col min="5" max="5" width="13.625" style="42" customWidth="1"/>
    <col min="6" max="6" width="13.25" style="42" customWidth="1"/>
    <col min="7" max="8" width="13.625" style="46" customWidth="1"/>
    <col min="9" max="9" width="0.875" style="45" customWidth="1"/>
    <col min="10" max="10" width="12.625" style="42" customWidth="1"/>
    <col min="11" max="12" width="13.625" style="46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4" ht="17.100000000000001" customHeight="1" x14ac:dyDescent="0.2">
      <c r="A1" s="423" t="s">
        <v>592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177"/>
    </row>
    <row r="2" spans="1:14" ht="17.100000000000001" customHeight="1" x14ac:dyDescent="0.2">
      <c r="A2" s="423"/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177"/>
    </row>
    <row r="3" spans="1:14" ht="17.100000000000001" customHeight="1" x14ac:dyDescent="0.2">
      <c r="A3" s="423" t="s">
        <v>291</v>
      </c>
      <c r="B3" s="423"/>
    </row>
    <row r="4" spans="1:14" ht="17.100000000000001" customHeight="1" x14ac:dyDescent="0.2">
      <c r="A4" s="446" t="s">
        <v>507</v>
      </c>
      <c r="B4" s="446"/>
      <c r="C4" s="446"/>
      <c r="D4" s="446"/>
      <c r="E4" s="446"/>
      <c r="F4" s="446"/>
      <c r="G4" s="446"/>
      <c r="H4" s="446"/>
      <c r="I4" s="446"/>
      <c r="J4" s="447"/>
      <c r="K4" s="448" t="s">
        <v>219</v>
      </c>
      <c r="L4" s="446"/>
      <c r="M4" s="446"/>
    </row>
    <row r="5" spans="1:14" ht="17.100000000000001" customHeight="1" x14ac:dyDescent="0.2">
      <c r="A5" s="446"/>
      <c r="B5" s="446"/>
      <c r="C5" s="446"/>
      <c r="D5" s="446"/>
      <c r="E5" s="446"/>
      <c r="F5" s="446"/>
      <c r="G5" s="446"/>
      <c r="H5" s="446"/>
      <c r="I5" s="446"/>
      <c r="J5" s="447"/>
      <c r="K5" s="178" t="s">
        <v>226</v>
      </c>
      <c r="L5" s="178" t="s">
        <v>224</v>
      </c>
      <c r="M5" s="178" t="s">
        <v>227</v>
      </c>
    </row>
    <row r="6" spans="1:14" ht="17.100000000000001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8"/>
      <c r="L6" s="178" t="s">
        <v>228</v>
      </c>
      <c r="M6" s="178" t="s">
        <v>288</v>
      </c>
    </row>
    <row r="7" spans="1:14" ht="30" customHeight="1" x14ac:dyDescent="0.2">
      <c r="A7" s="184" t="s">
        <v>426</v>
      </c>
      <c r="B7" s="445" t="s">
        <v>427</v>
      </c>
      <c r="C7" s="445"/>
      <c r="D7" s="445"/>
      <c r="E7" s="445"/>
      <c r="F7" s="445"/>
      <c r="G7" s="445"/>
      <c r="H7" s="445"/>
      <c r="I7" s="445"/>
      <c r="J7" s="445"/>
      <c r="K7" s="75">
        <v>1013</v>
      </c>
      <c r="L7" s="185">
        <v>356.44</v>
      </c>
      <c r="M7" s="76" t="s">
        <v>351</v>
      </c>
    </row>
    <row r="8" spans="1:14" ht="30" customHeight="1" x14ac:dyDescent="0.2">
      <c r="A8" s="184" t="s">
        <v>428</v>
      </c>
      <c r="B8" s="445" t="s">
        <v>429</v>
      </c>
      <c r="C8" s="445"/>
      <c r="D8" s="445"/>
      <c r="E8" s="445"/>
      <c r="F8" s="445"/>
      <c r="G8" s="445"/>
      <c r="H8" s="445"/>
      <c r="I8" s="445"/>
      <c r="J8" s="445"/>
      <c r="K8" s="75">
        <v>62</v>
      </c>
      <c r="L8" s="185">
        <v>36.96</v>
      </c>
      <c r="M8" s="76" t="s">
        <v>351</v>
      </c>
    </row>
    <row r="9" spans="1:14" ht="30" customHeight="1" x14ac:dyDescent="0.2">
      <c r="A9" s="184" t="s">
        <v>430</v>
      </c>
      <c r="B9" s="445" t="s">
        <v>431</v>
      </c>
      <c r="C9" s="445"/>
      <c r="D9" s="445"/>
      <c r="E9" s="445"/>
      <c r="F9" s="445"/>
      <c r="G9" s="445"/>
      <c r="H9" s="445"/>
      <c r="I9" s="445"/>
      <c r="J9" s="445"/>
      <c r="K9" s="75">
        <v>39</v>
      </c>
      <c r="L9" s="185">
        <v>19.23</v>
      </c>
      <c r="M9" s="76" t="s">
        <v>351</v>
      </c>
    </row>
    <row r="10" spans="1:14" ht="30" customHeight="1" x14ac:dyDescent="0.2">
      <c r="A10" s="184" t="s">
        <v>432</v>
      </c>
      <c r="B10" s="445" t="s">
        <v>433</v>
      </c>
      <c r="C10" s="445"/>
      <c r="D10" s="445"/>
      <c r="E10" s="445"/>
      <c r="F10" s="445"/>
      <c r="G10" s="445"/>
      <c r="H10" s="445"/>
      <c r="I10" s="445"/>
      <c r="J10" s="445"/>
      <c r="K10" s="75">
        <v>13</v>
      </c>
      <c r="L10" s="185">
        <v>16.149999999999999</v>
      </c>
      <c r="M10" s="76" t="s">
        <v>351</v>
      </c>
    </row>
    <row r="11" spans="1:14" ht="30" customHeight="1" x14ac:dyDescent="0.2">
      <c r="A11" s="184" t="s">
        <v>434</v>
      </c>
      <c r="B11" s="445" t="s">
        <v>435</v>
      </c>
      <c r="C11" s="445"/>
      <c r="D11" s="445"/>
      <c r="E11" s="445"/>
      <c r="F11" s="445"/>
      <c r="G11" s="445"/>
      <c r="H11" s="445"/>
      <c r="I11" s="445"/>
      <c r="J11" s="445"/>
      <c r="K11" s="75">
        <v>78</v>
      </c>
      <c r="L11" s="185">
        <v>82.69</v>
      </c>
      <c r="M11" s="76" t="s">
        <v>351</v>
      </c>
    </row>
    <row r="12" spans="1:14" ht="30" customHeight="1" x14ac:dyDescent="0.2">
      <c r="A12" s="184" t="s">
        <v>436</v>
      </c>
      <c r="B12" s="445" t="s">
        <v>437</v>
      </c>
      <c r="C12" s="445"/>
      <c r="D12" s="445"/>
      <c r="E12" s="445"/>
      <c r="F12" s="445"/>
      <c r="G12" s="445"/>
      <c r="H12" s="445"/>
      <c r="I12" s="445"/>
      <c r="J12" s="445"/>
      <c r="K12" s="75">
        <v>20</v>
      </c>
      <c r="L12" s="185">
        <v>1078.01</v>
      </c>
      <c r="M12" s="76" t="s">
        <v>351</v>
      </c>
    </row>
    <row r="13" spans="1:14" ht="30" customHeight="1" x14ac:dyDescent="0.2">
      <c r="A13" s="184" t="s">
        <v>438</v>
      </c>
      <c r="B13" s="445" t="s">
        <v>439</v>
      </c>
      <c r="C13" s="445"/>
      <c r="D13" s="445"/>
      <c r="E13" s="445"/>
      <c r="F13" s="445"/>
      <c r="G13" s="445"/>
      <c r="H13" s="445"/>
      <c r="I13" s="445"/>
      <c r="J13" s="445"/>
      <c r="K13" s="75">
        <v>20</v>
      </c>
      <c r="L13" s="185">
        <v>774.47</v>
      </c>
      <c r="M13" s="76" t="s">
        <v>351</v>
      </c>
    </row>
  </sheetData>
  <sheetProtection password="C43B" sheet="1" objects="1" scenarios="1"/>
  <mergeCells count="11">
    <mergeCell ref="B11:J11"/>
    <mergeCell ref="B12:J12"/>
    <mergeCell ref="B13:J13"/>
    <mergeCell ref="A1:M2"/>
    <mergeCell ref="A3:B3"/>
    <mergeCell ref="A4:J5"/>
    <mergeCell ref="K4:M4"/>
    <mergeCell ref="B7:J7"/>
    <mergeCell ref="B8:J8"/>
    <mergeCell ref="B9:J9"/>
    <mergeCell ref="B10:J10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>
    <pageSetUpPr fitToPage="1"/>
  </sheetPr>
  <dimension ref="A1:AA12"/>
  <sheetViews>
    <sheetView showGridLines="0" workbookViewId="0">
      <selection activeCell="P22" sqref="P22"/>
    </sheetView>
  </sheetViews>
  <sheetFormatPr defaultRowHeight="15" x14ac:dyDescent="0.25"/>
  <cols>
    <col min="1" max="1" width="19.5" style="111" bestFit="1" customWidth="1"/>
    <col min="2" max="2" width="10.75" style="111" bestFit="1" customWidth="1"/>
    <col min="3" max="3" width="9" style="111"/>
    <col min="4" max="4" width="9.875" style="111" bestFit="1" customWidth="1"/>
    <col min="5" max="5" width="9" style="111"/>
    <col min="6" max="6" width="10.375" style="111" bestFit="1" customWidth="1"/>
    <col min="7" max="16384" width="9" style="111"/>
  </cols>
  <sheetData>
    <row r="1" spans="1:27" ht="15" customHeight="1" x14ac:dyDescent="0.25">
      <c r="A1" s="423" t="s">
        <v>593</v>
      </c>
      <c r="B1" s="423"/>
      <c r="C1" s="423"/>
      <c r="D1" s="423"/>
      <c r="E1" s="423"/>
      <c r="F1" s="423"/>
      <c r="AA1" s="188" t="s">
        <v>594</v>
      </c>
    </row>
    <row r="2" spans="1:27" x14ac:dyDescent="0.25">
      <c r="A2" s="171"/>
      <c r="B2" s="171"/>
      <c r="C2" s="171"/>
      <c r="D2" s="171"/>
      <c r="E2" s="171"/>
      <c r="AA2" s="189" t="s">
        <v>595</v>
      </c>
    </row>
    <row r="3" spans="1:27" x14ac:dyDescent="0.25">
      <c r="B3" s="188"/>
      <c r="D3" s="188"/>
    </row>
    <row r="4" spans="1:27" x14ac:dyDescent="0.25">
      <c r="A4" s="190"/>
      <c r="B4" s="450">
        <v>2020</v>
      </c>
      <c r="C4" s="451"/>
      <c r="D4" s="450">
        <v>2019</v>
      </c>
      <c r="E4" s="451"/>
      <c r="F4" s="191" t="s">
        <v>352</v>
      </c>
    </row>
    <row r="5" spans="1:27" x14ac:dyDescent="0.25">
      <c r="A5" s="192" t="s">
        <v>285</v>
      </c>
      <c r="B5" s="192" t="s">
        <v>226</v>
      </c>
      <c r="C5" s="192" t="s">
        <v>286</v>
      </c>
      <c r="D5" s="192" t="s">
        <v>226</v>
      </c>
      <c r="E5" s="192" t="s">
        <v>286</v>
      </c>
      <c r="F5" s="193" t="s">
        <v>286</v>
      </c>
    </row>
    <row r="6" spans="1:27" x14ac:dyDescent="0.25">
      <c r="A6" s="194" t="s">
        <v>346</v>
      </c>
      <c r="B6" s="63">
        <v>88581</v>
      </c>
      <c r="C6" s="195">
        <f>+B6/$B$12</f>
        <v>0.48535672604338465</v>
      </c>
      <c r="D6" s="63">
        <v>89303</v>
      </c>
      <c r="E6" s="195">
        <f>+D6/$D$12</f>
        <v>0.48773068121617269</v>
      </c>
      <c r="F6" s="196">
        <f>(+B6-D6)/D6</f>
        <v>-8.0848347759873689E-3</v>
      </c>
    </row>
    <row r="7" spans="1:27" x14ac:dyDescent="0.25">
      <c r="A7" s="194" t="s">
        <v>347</v>
      </c>
      <c r="B7" s="63">
        <v>42650</v>
      </c>
      <c r="C7" s="195">
        <f t="shared" ref="C7:C11" si="0">+B7/$B$12</f>
        <v>0.23368966669771571</v>
      </c>
      <c r="D7" s="63">
        <v>42953</v>
      </c>
      <c r="E7" s="195">
        <f t="shared" ref="E7:E11" si="1">+D7/$D$12</f>
        <v>0.23458893822467627</v>
      </c>
      <c r="F7" s="196">
        <f t="shared" ref="F7:F12" si="2">(+B7-D7)/D7</f>
        <v>-7.0542220566665887E-3</v>
      </c>
    </row>
    <row r="8" spans="1:27" x14ac:dyDescent="0.25">
      <c r="A8" s="194" t="s">
        <v>348</v>
      </c>
      <c r="B8" s="63">
        <v>10535</v>
      </c>
      <c r="C8" s="195">
        <f t="shared" si="0"/>
        <v>5.772381333318722E-2</v>
      </c>
      <c r="D8" s="63">
        <v>10685</v>
      </c>
      <c r="E8" s="195">
        <f t="shared" si="1"/>
        <v>5.8356408281858445E-2</v>
      </c>
      <c r="F8" s="196">
        <f t="shared" si="2"/>
        <v>-1.4038371548900327E-2</v>
      </c>
    </row>
    <row r="9" spans="1:27" x14ac:dyDescent="0.25">
      <c r="A9" s="194" t="s">
        <v>349</v>
      </c>
      <c r="B9" s="63">
        <v>23827</v>
      </c>
      <c r="C9" s="195">
        <f t="shared" si="0"/>
        <v>0.13055389656287156</v>
      </c>
      <c r="D9" s="63">
        <v>23572</v>
      </c>
      <c r="E9" s="195">
        <f t="shared" si="1"/>
        <v>0.12873909742816728</v>
      </c>
      <c r="F9" s="196">
        <f t="shared" si="2"/>
        <v>1.0817919565586288E-2</v>
      </c>
    </row>
    <row r="10" spans="1:27" x14ac:dyDescent="0.25">
      <c r="A10" s="194" t="s">
        <v>350</v>
      </c>
      <c r="B10" s="63">
        <v>4676</v>
      </c>
      <c r="C10" s="195">
        <f t="shared" si="0"/>
        <v>2.5620935087421304E-2</v>
      </c>
      <c r="D10" s="63">
        <v>4643</v>
      </c>
      <c r="E10" s="195">
        <f t="shared" si="1"/>
        <v>2.5357866509374709E-2</v>
      </c>
      <c r="F10" s="196">
        <f t="shared" si="2"/>
        <v>7.1074736161964251E-3</v>
      </c>
    </row>
    <row r="11" spans="1:27" x14ac:dyDescent="0.25">
      <c r="A11" s="194" t="s">
        <v>422</v>
      </c>
      <c r="B11" s="63">
        <v>12238</v>
      </c>
      <c r="C11" s="195">
        <f t="shared" si="0"/>
        <v>6.7054962275419572E-2</v>
      </c>
      <c r="D11" s="63">
        <v>11943</v>
      </c>
      <c r="E11" s="195">
        <f t="shared" si="1"/>
        <v>6.5227008339750633E-2</v>
      </c>
      <c r="F11" s="196">
        <f t="shared" si="2"/>
        <v>2.4700661475341203E-2</v>
      </c>
    </row>
    <row r="12" spans="1:27" x14ac:dyDescent="0.25">
      <c r="A12" s="197" t="s">
        <v>287</v>
      </c>
      <c r="B12" s="198">
        <v>182507</v>
      </c>
      <c r="C12" s="199">
        <f>SUM(C6:C11)</f>
        <v>1</v>
      </c>
      <c r="D12" s="198">
        <v>183099</v>
      </c>
      <c r="E12" s="199">
        <f>SUM(E6:E11)</f>
        <v>0.99999999999999989</v>
      </c>
      <c r="F12" s="200">
        <f t="shared" si="2"/>
        <v>-3.2332235566551429E-3</v>
      </c>
    </row>
  </sheetData>
  <sheetProtection password="C43B" sheet="1" objects="1" scenarios="1"/>
  <mergeCells count="3">
    <mergeCell ref="B4:C4"/>
    <mergeCell ref="D4:E4"/>
    <mergeCell ref="A1:F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&amp;R&amp;8Pág. &amp;P / &amp;N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>
    <pageSetUpPr fitToPage="1"/>
  </sheetPr>
  <dimension ref="A1:AA12"/>
  <sheetViews>
    <sheetView showGridLines="0" workbookViewId="0">
      <selection sqref="A1:G2"/>
    </sheetView>
  </sheetViews>
  <sheetFormatPr defaultRowHeight="15" x14ac:dyDescent="0.25"/>
  <cols>
    <col min="1" max="1" width="19.5" style="111" bestFit="1" customWidth="1"/>
    <col min="2" max="2" width="10.75" style="111" bestFit="1" customWidth="1"/>
    <col min="3" max="3" width="9" style="111"/>
    <col min="4" max="4" width="13" style="111" bestFit="1" customWidth="1"/>
    <col min="5" max="5" width="8.625" style="111" bestFit="1" customWidth="1"/>
    <col min="6" max="6" width="9" style="111"/>
    <col min="7" max="7" width="10.25" style="111" bestFit="1" customWidth="1"/>
    <col min="8" max="8" width="11.5" style="111" bestFit="1" customWidth="1"/>
    <col min="9" max="9" width="14.75" style="111" bestFit="1" customWidth="1"/>
    <col min="10" max="16384" width="9" style="111"/>
  </cols>
  <sheetData>
    <row r="1" spans="1:27" ht="15" customHeight="1" x14ac:dyDescent="0.25">
      <c r="A1" s="423" t="s">
        <v>596</v>
      </c>
      <c r="B1" s="423"/>
      <c r="C1" s="423"/>
      <c r="D1" s="423"/>
      <c r="E1" s="423"/>
      <c r="F1" s="423"/>
      <c r="G1" s="423"/>
      <c r="AA1" s="189" t="s">
        <v>597</v>
      </c>
    </row>
    <row r="2" spans="1:27" x14ac:dyDescent="0.25">
      <c r="A2" s="423"/>
      <c r="B2" s="423"/>
      <c r="C2" s="423"/>
      <c r="D2" s="423"/>
      <c r="E2" s="423"/>
      <c r="F2" s="423"/>
      <c r="G2" s="423"/>
      <c r="AA2" s="189" t="s">
        <v>598</v>
      </c>
    </row>
    <row r="3" spans="1:27" x14ac:dyDescent="0.25">
      <c r="AA3" s="189" t="s">
        <v>599</v>
      </c>
    </row>
    <row r="4" spans="1:27" x14ac:dyDescent="0.25">
      <c r="A4" s="433" t="s">
        <v>285</v>
      </c>
      <c r="B4" s="452">
        <v>2020</v>
      </c>
      <c r="C4" s="453"/>
      <c r="D4" s="453"/>
      <c r="E4" s="453"/>
      <c r="F4" s="452">
        <v>2019</v>
      </c>
      <c r="G4" s="453"/>
      <c r="H4" s="453"/>
      <c r="I4" s="453"/>
      <c r="AA4" s="189" t="s">
        <v>600</v>
      </c>
    </row>
    <row r="5" spans="1:27" x14ac:dyDescent="0.25">
      <c r="A5" s="433"/>
      <c r="B5" s="454" t="s">
        <v>219</v>
      </c>
      <c r="C5" s="455"/>
      <c r="D5" s="454" t="s">
        <v>224</v>
      </c>
      <c r="E5" s="456"/>
      <c r="F5" s="454" t="s">
        <v>219</v>
      </c>
      <c r="G5" s="455"/>
      <c r="H5" s="454" t="s">
        <v>224</v>
      </c>
      <c r="I5" s="456"/>
    </row>
    <row r="6" spans="1:27" x14ac:dyDescent="0.25">
      <c r="A6" s="433"/>
      <c r="B6" s="201" t="s">
        <v>226</v>
      </c>
      <c r="C6" s="192" t="s">
        <v>286</v>
      </c>
      <c r="D6" s="192" t="s">
        <v>228</v>
      </c>
      <c r="E6" s="202" t="s">
        <v>286</v>
      </c>
      <c r="F6" s="201" t="s">
        <v>226</v>
      </c>
      <c r="G6" s="192" t="s">
        <v>286</v>
      </c>
      <c r="H6" s="192" t="s">
        <v>228</v>
      </c>
      <c r="I6" s="202" t="s">
        <v>286</v>
      </c>
    </row>
    <row r="7" spans="1:27" x14ac:dyDescent="0.25">
      <c r="A7" s="203" t="s">
        <v>346</v>
      </c>
      <c r="B7" s="63">
        <v>48213</v>
      </c>
      <c r="C7" s="195">
        <f>+B7/$B$12</f>
        <v>0.51216325316563271</v>
      </c>
      <c r="D7" s="63">
        <v>403609.5</v>
      </c>
      <c r="E7" s="195">
        <f>+D7/$D$12</f>
        <v>0.1363620482850364</v>
      </c>
      <c r="F7" s="63">
        <v>45294</v>
      </c>
      <c r="G7" s="195">
        <f>+F7/$F$12</f>
        <v>0.50270810210876804</v>
      </c>
      <c r="H7" s="63">
        <v>404238.06</v>
      </c>
      <c r="I7" s="196">
        <f>+H7/$H$12</f>
        <v>0.1396858359109342</v>
      </c>
    </row>
    <row r="8" spans="1:27" x14ac:dyDescent="0.25">
      <c r="A8" s="203" t="s">
        <v>347</v>
      </c>
      <c r="B8" s="63">
        <v>19280</v>
      </c>
      <c r="C8" s="195">
        <f t="shared" ref="C8:C11" si="0">+B8/$B$12</f>
        <v>0.20481006203790261</v>
      </c>
      <c r="D8" s="63">
        <v>323745.31</v>
      </c>
      <c r="E8" s="195">
        <f t="shared" ref="E8:E11" si="1">+D8/$D$12</f>
        <v>0.10937942143154231</v>
      </c>
      <c r="F8" s="63">
        <v>18754</v>
      </c>
      <c r="G8" s="195">
        <f t="shared" ref="G8:G11" si="2">+F8/$F$12</f>
        <v>0.2081465038845727</v>
      </c>
      <c r="H8" s="63">
        <v>315711.71000000002</v>
      </c>
      <c r="I8" s="196">
        <f t="shared" ref="I8:I11" si="3">+H8/$H$12</f>
        <v>0.10909525470763552</v>
      </c>
    </row>
    <row r="9" spans="1:27" x14ac:dyDescent="0.25">
      <c r="A9" s="203" t="s">
        <v>348</v>
      </c>
      <c r="B9" s="63">
        <v>6315</v>
      </c>
      <c r="C9" s="195">
        <f t="shared" si="0"/>
        <v>6.7083793660236257E-2</v>
      </c>
      <c r="D9" s="63">
        <v>302618.21999999997</v>
      </c>
      <c r="E9" s="195">
        <f t="shared" si="1"/>
        <v>0.10224149909150246</v>
      </c>
      <c r="F9" s="63">
        <v>6317</v>
      </c>
      <c r="G9" s="195">
        <f t="shared" si="2"/>
        <v>7.0110987791342949E-2</v>
      </c>
      <c r="H9" s="63">
        <v>293947.28000000003</v>
      </c>
      <c r="I9" s="196">
        <f t="shared" si="3"/>
        <v>0.10157448192915193</v>
      </c>
    </row>
    <row r="10" spans="1:27" x14ac:dyDescent="0.25">
      <c r="A10" s="203" t="s">
        <v>349</v>
      </c>
      <c r="B10" s="63">
        <v>17697</v>
      </c>
      <c r="C10" s="195">
        <f t="shared" si="0"/>
        <v>0.18799396617659556</v>
      </c>
      <c r="D10" s="63">
        <v>1879668.84</v>
      </c>
      <c r="E10" s="195">
        <f t="shared" si="1"/>
        <v>0.63505812702614373</v>
      </c>
      <c r="F10" s="63">
        <v>17090</v>
      </c>
      <c r="G10" s="195">
        <f t="shared" si="2"/>
        <v>0.18967813540510545</v>
      </c>
      <c r="H10" s="63">
        <v>1830583.56</v>
      </c>
      <c r="I10" s="196">
        <f t="shared" si="3"/>
        <v>0.6325643725467458</v>
      </c>
    </row>
    <row r="11" spans="1:27" x14ac:dyDescent="0.25">
      <c r="A11" s="203" t="s">
        <v>350</v>
      </c>
      <c r="B11" s="63">
        <v>2631</v>
      </c>
      <c r="C11" s="195">
        <f t="shared" si="0"/>
        <v>2.7948924959632873E-2</v>
      </c>
      <c r="D11" s="63">
        <v>50195.6</v>
      </c>
      <c r="E11" s="195">
        <f t="shared" si="1"/>
        <v>1.6958904165775019E-2</v>
      </c>
      <c r="F11" s="63">
        <v>2645</v>
      </c>
      <c r="G11" s="195">
        <f t="shared" si="2"/>
        <v>2.9356270810210878E-2</v>
      </c>
      <c r="H11" s="63">
        <v>49428.12</v>
      </c>
      <c r="I11" s="196">
        <f t="shared" si="3"/>
        <v>1.7080054905532559E-2</v>
      </c>
    </row>
    <row r="12" spans="1:27" x14ac:dyDescent="0.25">
      <c r="A12" s="197" t="s">
        <v>287</v>
      </c>
      <c r="B12" s="198">
        <v>94136</v>
      </c>
      <c r="C12" s="199">
        <f>SUM(C7:C11)</f>
        <v>1</v>
      </c>
      <c r="D12" s="198">
        <v>2959837.47</v>
      </c>
      <c r="E12" s="199">
        <f>SUM(E7:E11)</f>
        <v>0.99999999999999989</v>
      </c>
      <c r="F12" s="198">
        <v>90100</v>
      </c>
      <c r="G12" s="199">
        <f>SUM(G7:G11)</f>
        <v>1</v>
      </c>
      <c r="H12" s="198">
        <v>2893908.73</v>
      </c>
      <c r="I12" s="199">
        <f>SUM(I7:I11)</f>
        <v>1</v>
      </c>
    </row>
  </sheetData>
  <sheetProtection password="C43B" sheet="1" objects="1" scenarios="1"/>
  <mergeCells count="8">
    <mergeCell ref="A1:G2"/>
    <mergeCell ref="F4:I4"/>
    <mergeCell ref="F5:G5"/>
    <mergeCell ref="H5:I5"/>
    <mergeCell ref="A4:A6"/>
    <mergeCell ref="B4:E4"/>
    <mergeCell ref="B5:C5"/>
    <mergeCell ref="D5:E5"/>
  </mergeCells>
  <printOptions horizontalCentered="1"/>
  <pageMargins left="0" right="0" top="0.9055118110236221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>
    <pageSetUpPr fitToPage="1"/>
  </sheetPr>
  <dimension ref="A1:AA12"/>
  <sheetViews>
    <sheetView showGridLines="0" workbookViewId="0">
      <selection sqref="A1:G2"/>
    </sheetView>
  </sheetViews>
  <sheetFormatPr defaultRowHeight="15" x14ac:dyDescent="0.25"/>
  <cols>
    <col min="1" max="1" width="19.5" style="111" bestFit="1" customWidth="1"/>
    <col min="2" max="2" width="10.75" style="111" bestFit="1" customWidth="1"/>
    <col min="3" max="3" width="9" style="111"/>
    <col min="4" max="4" width="13" style="111" bestFit="1" customWidth="1"/>
    <col min="5" max="5" width="8.625" style="111" bestFit="1" customWidth="1"/>
    <col min="6" max="7" width="9" style="111"/>
    <col min="8" max="8" width="9.875" style="111" bestFit="1" customWidth="1"/>
    <col min="9" max="16384" width="9" style="111"/>
  </cols>
  <sheetData>
    <row r="1" spans="1:27" ht="15" customHeight="1" x14ac:dyDescent="0.25">
      <c r="A1" s="423" t="s">
        <v>601</v>
      </c>
      <c r="B1" s="423"/>
      <c r="C1" s="423"/>
      <c r="D1" s="423"/>
      <c r="E1" s="423"/>
      <c r="F1" s="423"/>
      <c r="G1" s="423"/>
      <c r="AA1" s="189" t="s">
        <v>602</v>
      </c>
    </row>
    <row r="2" spans="1:27" x14ac:dyDescent="0.25">
      <c r="A2" s="423"/>
      <c r="B2" s="423"/>
      <c r="C2" s="423"/>
      <c r="D2" s="423"/>
      <c r="E2" s="423"/>
      <c r="F2" s="423"/>
      <c r="G2" s="423"/>
      <c r="AA2" s="188" t="s">
        <v>603</v>
      </c>
    </row>
    <row r="3" spans="1:27" x14ac:dyDescent="0.25">
      <c r="AA3" s="189" t="s">
        <v>604</v>
      </c>
    </row>
    <row r="4" spans="1:27" x14ac:dyDescent="0.25">
      <c r="A4" s="433" t="s">
        <v>285</v>
      </c>
      <c r="B4" s="452">
        <v>2020</v>
      </c>
      <c r="C4" s="453"/>
      <c r="D4" s="453"/>
      <c r="E4" s="453"/>
      <c r="F4" s="452">
        <v>2019</v>
      </c>
      <c r="G4" s="453"/>
      <c r="H4" s="453"/>
      <c r="I4" s="453"/>
      <c r="AA4" s="188" t="s">
        <v>605</v>
      </c>
    </row>
    <row r="5" spans="1:27" x14ac:dyDescent="0.25">
      <c r="A5" s="433"/>
      <c r="B5" s="454" t="s">
        <v>219</v>
      </c>
      <c r="C5" s="455"/>
      <c r="D5" s="454" t="s">
        <v>224</v>
      </c>
      <c r="E5" s="456"/>
      <c r="F5" s="454" t="s">
        <v>219</v>
      </c>
      <c r="G5" s="455"/>
      <c r="H5" s="454" t="s">
        <v>224</v>
      </c>
      <c r="I5" s="456"/>
    </row>
    <row r="6" spans="1:27" x14ac:dyDescent="0.25">
      <c r="A6" s="433"/>
      <c r="B6" s="201" t="s">
        <v>226</v>
      </c>
      <c r="C6" s="192" t="s">
        <v>286</v>
      </c>
      <c r="D6" s="192" t="s">
        <v>228</v>
      </c>
      <c r="E6" s="202" t="s">
        <v>286</v>
      </c>
      <c r="F6" s="201" t="s">
        <v>226</v>
      </c>
      <c r="G6" s="192" t="s">
        <v>286</v>
      </c>
      <c r="H6" s="192" t="s">
        <v>228</v>
      </c>
      <c r="I6" s="202" t="s">
        <v>286</v>
      </c>
    </row>
    <row r="7" spans="1:27" x14ac:dyDescent="0.25">
      <c r="A7" s="203" t="s">
        <v>346</v>
      </c>
      <c r="B7" s="63">
        <v>27693</v>
      </c>
      <c r="C7" s="195">
        <f>+B7/$B$12</f>
        <v>0.5449232585596222</v>
      </c>
      <c r="D7" s="63">
        <v>63649.5</v>
      </c>
      <c r="E7" s="195">
        <f>+D7/$D$12</f>
        <v>0.54948384802633599</v>
      </c>
      <c r="F7" s="63">
        <v>33101</v>
      </c>
      <c r="G7" s="195">
        <f>+F7/$F$12</f>
        <v>0.559544939736633</v>
      </c>
      <c r="H7" s="63">
        <v>78764.53</v>
      </c>
      <c r="I7" s="196">
        <f>+H7/$H$12</f>
        <v>0.56639694606206326</v>
      </c>
    </row>
    <row r="8" spans="1:27" x14ac:dyDescent="0.25">
      <c r="A8" s="203" t="s">
        <v>347</v>
      </c>
      <c r="B8" s="63">
        <v>17109</v>
      </c>
      <c r="C8" s="195">
        <f t="shared" ref="C8:C11" si="0">+B8/$B$12</f>
        <v>0.33665879574970486</v>
      </c>
      <c r="D8" s="63">
        <v>34071.370000000003</v>
      </c>
      <c r="E8" s="195">
        <f t="shared" ref="E8:E11" si="1">+D8/$D$12</f>
        <v>0.29413691380339307</v>
      </c>
      <c r="F8" s="63">
        <v>19063</v>
      </c>
      <c r="G8" s="195">
        <f t="shared" ref="G8:G11" si="2">+F8/$F$12</f>
        <v>0.32224419764355866</v>
      </c>
      <c r="H8" s="63">
        <v>38843.49</v>
      </c>
      <c r="I8" s="196">
        <f t="shared" ref="I8:I11" si="3">+H8/$H$12</f>
        <v>0.27932413372354653</v>
      </c>
    </row>
    <row r="9" spans="1:27" x14ac:dyDescent="0.25">
      <c r="A9" s="203" t="s">
        <v>348</v>
      </c>
      <c r="B9" s="63">
        <v>2534</v>
      </c>
      <c r="C9" s="195">
        <f t="shared" si="0"/>
        <v>4.9862258953168044E-2</v>
      </c>
      <c r="D9" s="63">
        <v>6340.7</v>
      </c>
      <c r="E9" s="195">
        <f t="shared" si="1"/>
        <v>5.473903542338257E-2</v>
      </c>
      <c r="F9" s="63">
        <v>2818</v>
      </c>
      <c r="G9" s="195">
        <f t="shared" si="2"/>
        <v>4.7635951789306422E-2</v>
      </c>
      <c r="H9" s="63">
        <v>7283.61</v>
      </c>
      <c r="I9" s="196">
        <f t="shared" si="3"/>
        <v>5.2376551479544217E-2</v>
      </c>
    </row>
    <row r="10" spans="1:27" x14ac:dyDescent="0.25">
      <c r="A10" s="203" t="s">
        <v>349</v>
      </c>
      <c r="B10" s="63">
        <v>2907</v>
      </c>
      <c r="C10" s="195">
        <f t="shared" si="0"/>
        <v>5.720188902007084E-2</v>
      </c>
      <c r="D10" s="63">
        <v>8667.65</v>
      </c>
      <c r="E10" s="195">
        <f t="shared" si="1"/>
        <v>7.4827511219184309E-2</v>
      </c>
      <c r="F10" s="63">
        <v>3464</v>
      </c>
      <c r="G10" s="195">
        <f t="shared" si="2"/>
        <v>5.8556045776493058E-2</v>
      </c>
      <c r="H10" s="63">
        <v>10612</v>
      </c>
      <c r="I10" s="196">
        <f t="shared" si="3"/>
        <v>7.6311055136247447E-2</v>
      </c>
    </row>
    <row r="11" spans="1:27" x14ac:dyDescent="0.25">
      <c r="A11" s="203" t="s">
        <v>350</v>
      </c>
      <c r="B11" s="63">
        <v>577</v>
      </c>
      <c r="C11" s="195">
        <f t="shared" si="0"/>
        <v>1.1353797717434081E-2</v>
      </c>
      <c r="D11" s="63">
        <v>3105.85</v>
      </c>
      <c r="E11" s="195">
        <f t="shared" si="1"/>
        <v>2.6812691527703998E-2</v>
      </c>
      <c r="F11" s="63">
        <v>711</v>
      </c>
      <c r="G11" s="195">
        <f t="shared" si="2"/>
        <v>1.2018865054008824E-2</v>
      </c>
      <c r="H11" s="63">
        <v>3558.79</v>
      </c>
      <c r="I11" s="196">
        <f t="shared" si="3"/>
        <v>2.5591313598598384E-2</v>
      </c>
    </row>
    <row r="12" spans="1:27" x14ac:dyDescent="0.25">
      <c r="A12" s="197" t="s">
        <v>287</v>
      </c>
      <c r="B12" s="198">
        <v>50820</v>
      </c>
      <c r="C12" s="199">
        <f>SUM(C7:C11)</f>
        <v>1.0000000000000002</v>
      </c>
      <c r="D12" s="198">
        <v>115835.07</v>
      </c>
      <c r="E12" s="199">
        <f>SUM(E7:E11)</f>
        <v>1</v>
      </c>
      <c r="F12" s="198">
        <v>59157</v>
      </c>
      <c r="G12" s="199">
        <f>SUM(G7:G11)</f>
        <v>1</v>
      </c>
      <c r="H12" s="198">
        <v>139062.42000000001</v>
      </c>
      <c r="I12" s="199">
        <f>SUM(I7:I11)</f>
        <v>0.99999999999999989</v>
      </c>
    </row>
  </sheetData>
  <sheetProtection password="C43B" sheet="1" objects="1" scenarios="1"/>
  <mergeCells count="8">
    <mergeCell ref="A1:G2"/>
    <mergeCell ref="F4:I4"/>
    <mergeCell ref="F5:G5"/>
    <mergeCell ref="H5:I5"/>
    <mergeCell ref="A4:A6"/>
    <mergeCell ref="B4:E4"/>
    <mergeCell ref="B5:C5"/>
    <mergeCell ref="D5:E5"/>
  </mergeCells>
  <printOptions horizontalCentered="1"/>
  <pageMargins left="0" right="0" top="1.04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pageSetUpPr fitToPage="1"/>
  </sheetPr>
  <dimension ref="A1:AA13"/>
  <sheetViews>
    <sheetView showGridLines="0" workbookViewId="0">
      <selection sqref="A1:K1"/>
    </sheetView>
  </sheetViews>
  <sheetFormatPr defaultRowHeight="15" x14ac:dyDescent="0.25"/>
  <cols>
    <col min="1" max="1" width="19.5" style="111" bestFit="1" customWidth="1"/>
    <col min="2" max="2" width="10.75" style="111" bestFit="1" customWidth="1"/>
    <col min="3" max="3" width="9" style="111"/>
    <col min="4" max="4" width="13" style="111" bestFit="1" customWidth="1"/>
    <col min="5" max="5" width="8.625" style="111" bestFit="1" customWidth="1"/>
    <col min="6" max="6" width="9.875" style="111" bestFit="1" customWidth="1"/>
    <col min="7" max="7" width="9" style="111"/>
    <col min="8" max="8" width="11.5" style="111" bestFit="1" customWidth="1"/>
    <col min="9" max="9" width="9" style="111"/>
    <col min="10" max="10" width="15.25" style="111" bestFit="1" customWidth="1"/>
    <col min="11" max="11" width="8.875" style="111" customWidth="1"/>
    <col min="12" max="16384" width="9" style="111"/>
  </cols>
  <sheetData>
    <row r="1" spans="1:27" ht="15" customHeight="1" x14ac:dyDescent="0.25">
      <c r="A1" s="423" t="s">
        <v>606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AA1" s="188" t="s">
        <v>607</v>
      </c>
    </row>
    <row r="2" spans="1:27" x14ac:dyDescent="0.25">
      <c r="A2" s="171"/>
      <c r="B2" s="171"/>
      <c r="C2" s="171"/>
      <c r="D2" s="171"/>
      <c r="E2" s="171"/>
      <c r="AA2" s="188" t="s">
        <v>608</v>
      </c>
    </row>
    <row r="3" spans="1:27" x14ac:dyDescent="0.25">
      <c r="AA3" s="188" t="s">
        <v>609</v>
      </c>
    </row>
    <row r="4" spans="1:27" x14ac:dyDescent="0.25">
      <c r="A4" s="433" t="s">
        <v>285</v>
      </c>
      <c r="B4" s="452">
        <v>2020</v>
      </c>
      <c r="C4" s="453"/>
      <c r="D4" s="453"/>
      <c r="E4" s="457"/>
      <c r="F4" s="452">
        <v>2019</v>
      </c>
      <c r="G4" s="453"/>
      <c r="H4" s="453"/>
      <c r="I4" s="457"/>
      <c r="J4" s="458" t="s">
        <v>352</v>
      </c>
      <c r="K4" s="459"/>
      <c r="AA4" s="188" t="s">
        <v>610</v>
      </c>
    </row>
    <row r="5" spans="1:27" x14ac:dyDescent="0.25">
      <c r="A5" s="433"/>
      <c r="B5" s="454" t="s">
        <v>219</v>
      </c>
      <c r="C5" s="455"/>
      <c r="D5" s="454" t="s">
        <v>224</v>
      </c>
      <c r="E5" s="455"/>
      <c r="F5" s="454" t="s">
        <v>219</v>
      </c>
      <c r="G5" s="455"/>
      <c r="H5" s="454" t="s">
        <v>224</v>
      </c>
      <c r="I5" s="455"/>
      <c r="J5" s="204" t="s">
        <v>219</v>
      </c>
      <c r="K5" s="205" t="s">
        <v>224</v>
      </c>
    </row>
    <row r="6" spans="1:27" x14ac:dyDescent="0.25">
      <c r="A6" s="433"/>
      <c r="B6" s="192" t="s">
        <v>226</v>
      </c>
      <c r="C6" s="192" t="s">
        <v>286</v>
      </c>
      <c r="D6" s="192" t="s">
        <v>228</v>
      </c>
      <c r="E6" s="192" t="s">
        <v>286</v>
      </c>
      <c r="F6" s="192" t="s">
        <v>226</v>
      </c>
      <c r="G6" s="192" t="s">
        <v>286</v>
      </c>
      <c r="H6" s="192" t="s">
        <v>228</v>
      </c>
      <c r="I6" s="192" t="s">
        <v>286</v>
      </c>
      <c r="J6" s="206" t="s">
        <v>286</v>
      </c>
      <c r="K6" s="207" t="s">
        <v>286</v>
      </c>
    </row>
    <row r="7" spans="1:27" x14ac:dyDescent="0.25">
      <c r="A7" s="203" t="s">
        <v>346</v>
      </c>
      <c r="B7" s="63">
        <v>71339</v>
      </c>
      <c r="C7" s="195">
        <f>+B7/$B$13</f>
        <v>0.50901164450025682</v>
      </c>
      <c r="D7" s="63">
        <v>466917.72</v>
      </c>
      <c r="E7" s="195">
        <f>+D7/$D$13</f>
        <v>0.17007102871336177</v>
      </c>
      <c r="F7" s="63">
        <v>70761</v>
      </c>
      <c r="G7" s="195">
        <f>+F7/$F$13</f>
        <v>0.5159763745078022</v>
      </c>
      <c r="H7" s="63">
        <v>459468.99</v>
      </c>
      <c r="I7" s="195">
        <f>+H7/$H$13</f>
        <v>0.17842999280134927</v>
      </c>
      <c r="J7" s="208">
        <f>(+B7-F7)/F7</f>
        <v>8.1683413179576315E-3</v>
      </c>
      <c r="K7" s="196">
        <f>(+D7-H7)/H7</f>
        <v>1.621160548832682E-2</v>
      </c>
    </row>
    <row r="8" spans="1:27" x14ac:dyDescent="0.25">
      <c r="A8" s="203" t="s">
        <v>347</v>
      </c>
      <c r="B8" s="63">
        <v>28610</v>
      </c>
      <c r="C8" s="195">
        <f t="shared" ref="C8:C11" si="0">+B8/$B$13</f>
        <v>0.20413551001769509</v>
      </c>
      <c r="D8" s="63">
        <v>310172.03999999998</v>
      </c>
      <c r="E8" s="195">
        <f t="shared" ref="E8:E11" si="1">+D8/$D$13</f>
        <v>0.11297767392705078</v>
      </c>
      <c r="F8" s="63">
        <v>27998</v>
      </c>
      <c r="G8" s="195">
        <f t="shared" ref="G8:G12" si="2">+F8/$F$13</f>
        <v>0.20415633659034563</v>
      </c>
      <c r="H8" s="63">
        <v>301784.19</v>
      </c>
      <c r="I8" s="195">
        <f t="shared" ref="I8:I12" si="3">+H8/$H$13</f>
        <v>0.11719474441411383</v>
      </c>
      <c r="J8" s="208">
        <f t="shared" ref="J8:J13" si="4">(+B8-F8)/F8</f>
        <v>2.1858704193156654E-2</v>
      </c>
      <c r="K8" s="196">
        <f t="shared" ref="K8:K13" si="5">(+D8-H8)/H8</f>
        <v>2.7794199556974725E-2</v>
      </c>
    </row>
    <row r="9" spans="1:27" x14ac:dyDescent="0.25">
      <c r="A9" s="203" t="s">
        <v>348</v>
      </c>
      <c r="B9" s="63">
        <v>3025</v>
      </c>
      <c r="C9" s="195">
        <f t="shared" si="0"/>
        <v>2.1583709115817112E-2</v>
      </c>
      <c r="D9" s="63">
        <v>157108.23000000001</v>
      </c>
      <c r="E9" s="195">
        <f t="shared" si="1"/>
        <v>5.7225410711410671E-2</v>
      </c>
      <c r="F9" s="63">
        <v>2413</v>
      </c>
      <c r="G9" s="195">
        <f t="shared" si="2"/>
        <v>1.7595158232463177E-2</v>
      </c>
      <c r="H9" s="63">
        <v>91284.38</v>
      </c>
      <c r="I9" s="195">
        <f t="shared" si="3"/>
        <v>3.5449337432490569E-2</v>
      </c>
      <c r="J9" s="208">
        <f t="shared" si="4"/>
        <v>0.25362619146290927</v>
      </c>
      <c r="K9" s="196">
        <f t="shared" si="5"/>
        <v>0.72108557893475311</v>
      </c>
    </row>
    <row r="10" spans="1:27" x14ac:dyDescent="0.25">
      <c r="A10" s="203" t="s">
        <v>349</v>
      </c>
      <c r="B10" s="63">
        <v>21178</v>
      </c>
      <c r="C10" s="195">
        <f t="shared" si="0"/>
        <v>0.15110736914207432</v>
      </c>
      <c r="D10" s="63">
        <v>1753978.44</v>
      </c>
      <c r="E10" s="195">
        <f t="shared" si="1"/>
        <v>0.63887255688616296</v>
      </c>
      <c r="F10" s="63">
        <v>20448</v>
      </c>
      <c r="G10" s="195">
        <f t="shared" si="2"/>
        <v>0.14910310631471488</v>
      </c>
      <c r="H10" s="63">
        <v>1673419.16</v>
      </c>
      <c r="I10" s="195">
        <f t="shared" si="3"/>
        <v>0.64985488720890594</v>
      </c>
      <c r="J10" s="208">
        <f t="shared" si="4"/>
        <v>3.5700312989045385E-2</v>
      </c>
      <c r="K10" s="196">
        <f t="shared" si="5"/>
        <v>4.8140526848037303E-2</v>
      </c>
    </row>
    <row r="11" spans="1:27" x14ac:dyDescent="0.25">
      <c r="A11" s="203" t="s">
        <v>350</v>
      </c>
      <c r="B11" s="63">
        <v>4050</v>
      </c>
      <c r="C11" s="195">
        <f t="shared" si="0"/>
        <v>2.8897197328614645E-2</v>
      </c>
      <c r="D11" s="63">
        <v>54075.64</v>
      </c>
      <c r="E11" s="195">
        <f t="shared" si="1"/>
        <v>1.9696617474987702E-2</v>
      </c>
      <c r="F11" s="63">
        <v>3764</v>
      </c>
      <c r="G11" s="195">
        <f t="shared" si="2"/>
        <v>2.744640513344028E-2</v>
      </c>
      <c r="H11" s="63">
        <v>45729.71</v>
      </c>
      <c r="I11" s="195">
        <f t="shared" si="3"/>
        <v>1.7758656195944345E-2</v>
      </c>
      <c r="J11" s="208">
        <f t="shared" si="4"/>
        <v>7.5982996811902237E-2</v>
      </c>
      <c r="K11" s="196">
        <f t="shared" si="5"/>
        <v>0.18250564020633414</v>
      </c>
    </row>
    <row r="12" spans="1:27" x14ac:dyDescent="0.25">
      <c r="A12" s="203" t="s">
        <v>422</v>
      </c>
      <c r="B12" s="63">
        <v>11950</v>
      </c>
      <c r="C12" s="195">
        <f t="shared" ref="C12" si="6">+B12/$B$13</f>
        <v>8.5264569895541986E-2</v>
      </c>
      <c r="D12" s="63">
        <v>3175.67</v>
      </c>
      <c r="E12" s="195">
        <f t="shared" ref="E12" si="7">+D12/$D$13</f>
        <v>1.1567122870259918E-3</v>
      </c>
      <c r="F12" s="63">
        <v>11756</v>
      </c>
      <c r="G12" s="195">
        <f t="shared" si="2"/>
        <v>8.5722619221233781E-2</v>
      </c>
      <c r="H12" s="63">
        <v>3379.47</v>
      </c>
      <c r="I12" s="195">
        <f t="shared" si="3"/>
        <v>1.312381947195992E-3</v>
      </c>
      <c r="J12" s="208">
        <f t="shared" si="4"/>
        <v>1.6502211636611093E-2</v>
      </c>
      <c r="K12" s="196">
        <f t="shared" si="5"/>
        <v>-6.0305314146892781E-2</v>
      </c>
    </row>
    <row r="13" spans="1:27" x14ac:dyDescent="0.25">
      <c r="A13" s="197" t="s">
        <v>287</v>
      </c>
      <c r="B13" s="198">
        <v>140152</v>
      </c>
      <c r="C13" s="199">
        <f>SUM(C7:C12)</f>
        <v>1</v>
      </c>
      <c r="D13" s="198">
        <v>2745427.74</v>
      </c>
      <c r="E13" s="199">
        <f>SUM(E7:E11)</f>
        <v>0.99884328771297393</v>
      </c>
      <c r="F13" s="198">
        <v>137140</v>
      </c>
      <c r="G13" s="199">
        <f>SUM(G7:G12)</f>
        <v>1</v>
      </c>
      <c r="H13" s="198">
        <v>2575065.9</v>
      </c>
      <c r="I13" s="199">
        <f>SUM(I7:I12)</f>
        <v>0.99999999999999989</v>
      </c>
      <c r="J13" s="209">
        <f t="shared" si="4"/>
        <v>2.1962957561615867E-2</v>
      </c>
      <c r="K13" s="200">
        <f t="shared" si="5"/>
        <v>6.6158244726863227E-2</v>
      </c>
    </row>
  </sheetData>
  <sheetProtection password="C43B" sheet="1" objects="1" scenarios="1"/>
  <mergeCells count="9">
    <mergeCell ref="A1:K1"/>
    <mergeCell ref="F4:I4"/>
    <mergeCell ref="F5:G5"/>
    <mergeCell ref="H5:I5"/>
    <mergeCell ref="J4:K4"/>
    <mergeCell ref="A4:A6"/>
    <mergeCell ref="B4:E4"/>
    <mergeCell ref="B5:C5"/>
    <mergeCell ref="D5:E5"/>
  </mergeCells>
  <printOptions horizontalCentered="1"/>
  <pageMargins left="0" right="0" top="0.74803149606299213" bottom="0.35433070866141736" header="0.31496062992125984" footer="0.31496062992125984"/>
  <pageSetup paperSize="9" scale="62" orientation="landscape" r:id="rId1"/>
  <headerFooter>
    <oddFooter>&amp;R&amp;8Pág. &amp;P /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pageSetUpPr fitToPage="1"/>
  </sheetPr>
  <dimension ref="A1:AA13"/>
  <sheetViews>
    <sheetView showGridLines="0" zoomScale="85" zoomScaleNormal="85" workbookViewId="0">
      <selection sqref="A1:M1"/>
    </sheetView>
  </sheetViews>
  <sheetFormatPr defaultRowHeight="15" x14ac:dyDescent="0.25"/>
  <cols>
    <col min="1" max="1" width="19.5" style="111" bestFit="1" customWidth="1"/>
    <col min="2" max="2" width="9.875" style="111" customWidth="1"/>
    <col min="3" max="3" width="9" style="111"/>
    <col min="4" max="4" width="11.5" style="111" bestFit="1" customWidth="1"/>
    <col min="5" max="5" width="8.625" style="111" bestFit="1" customWidth="1"/>
    <col min="6" max="6" width="10.125" style="111" customWidth="1"/>
    <col min="7" max="7" width="9" style="111"/>
    <col min="8" max="8" width="10.625" style="111" customWidth="1"/>
    <col min="9" max="9" width="9" style="111"/>
    <col min="10" max="10" width="10.625" style="111" customWidth="1"/>
    <col min="11" max="11" width="9" style="111"/>
    <col min="12" max="12" width="10.625" style="111" customWidth="1"/>
    <col min="13" max="13" width="9" style="111"/>
    <col min="14" max="14" width="15.25" style="111" bestFit="1" customWidth="1"/>
    <col min="15" max="15" width="9.25" style="111" customWidth="1"/>
    <col min="16" max="16" width="9.5" style="111" bestFit="1" customWidth="1"/>
    <col min="17" max="16384" width="9" style="111"/>
  </cols>
  <sheetData>
    <row r="1" spans="1:27" ht="15" customHeight="1" x14ac:dyDescent="0.25">
      <c r="A1" s="423" t="s">
        <v>611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AA1" s="188" t="s">
        <v>612</v>
      </c>
    </row>
    <row r="2" spans="1:27" x14ac:dyDescent="0.25">
      <c r="A2" s="171"/>
      <c r="B2" s="171"/>
      <c r="C2" s="171"/>
      <c r="D2" s="171"/>
      <c r="E2" s="171"/>
      <c r="F2" s="171"/>
      <c r="G2" s="171"/>
      <c r="AA2" s="188" t="s">
        <v>613</v>
      </c>
    </row>
    <row r="3" spans="1:27" x14ac:dyDescent="0.25">
      <c r="AA3" s="188" t="s">
        <v>614</v>
      </c>
    </row>
    <row r="4" spans="1:27" x14ac:dyDescent="0.25">
      <c r="A4" s="433" t="s">
        <v>285</v>
      </c>
      <c r="B4" s="452">
        <v>2020</v>
      </c>
      <c r="C4" s="453"/>
      <c r="D4" s="453"/>
      <c r="E4" s="453"/>
      <c r="F4" s="453"/>
      <c r="G4" s="453"/>
      <c r="H4" s="452">
        <v>2019</v>
      </c>
      <c r="I4" s="453"/>
      <c r="J4" s="453"/>
      <c r="K4" s="453"/>
      <c r="L4" s="453"/>
      <c r="M4" s="453"/>
      <c r="N4" s="460" t="s">
        <v>352</v>
      </c>
      <c r="O4" s="461"/>
      <c r="P4" s="461"/>
      <c r="AA4" s="188" t="s">
        <v>615</v>
      </c>
    </row>
    <row r="5" spans="1:27" x14ac:dyDescent="0.25">
      <c r="A5" s="433"/>
      <c r="B5" s="454" t="s">
        <v>219</v>
      </c>
      <c r="C5" s="455"/>
      <c r="D5" s="454" t="s">
        <v>224</v>
      </c>
      <c r="E5" s="455"/>
      <c r="F5" s="454" t="s">
        <v>227</v>
      </c>
      <c r="G5" s="455"/>
      <c r="H5" s="454" t="s">
        <v>219</v>
      </c>
      <c r="I5" s="455"/>
      <c r="J5" s="454" t="s">
        <v>224</v>
      </c>
      <c r="K5" s="455"/>
      <c r="L5" s="454" t="s">
        <v>227</v>
      </c>
      <c r="M5" s="455"/>
      <c r="N5" s="204" t="s">
        <v>219</v>
      </c>
      <c r="O5" s="204" t="s">
        <v>224</v>
      </c>
      <c r="P5" s="205" t="s">
        <v>227</v>
      </c>
      <c r="AA5" s="188" t="s">
        <v>616</v>
      </c>
    </row>
    <row r="6" spans="1:27" x14ac:dyDescent="0.25">
      <c r="A6" s="433"/>
      <c r="B6" s="192" t="s">
        <v>226</v>
      </c>
      <c r="C6" s="192" t="s">
        <v>286</v>
      </c>
      <c r="D6" s="192" t="s">
        <v>228</v>
      </c>
      <c r="E6" s="192" t="s">
        <v>286</v>
      </c>
      <c r="F6" s="192" t="s">
        <v>288</v>
      </c>
      <c r="G6" s="192" t="s">
        <v>286</v>
      </c>
      <c r="H6" s="192" t="s">
        <v>226</v>
      </c>
      <c r="I6" s="192" t="s">
        <v>286</v>
      </c>
      <c r="J6" s="192" t="s">
        <v>228</v>
      </c>
      <c r="K6" s="192" t="s">
        <v>286</v>
      </c>
      <c r="L6" s="192" t="s">
        <v>288</v>
      </c>
      <c r="M6" s="192" t="s">
        <v>286</v>
      </c>
      <c r="N6" s="206" t="s">
        <v>286</v>
      </c>
      <c r="O6" s="210" t="s">
        <v>286</v>
      </c>
      <c r="P6" s="207" t="s">
        <v>286</v>
      </c>
      <c r="AA6" s="188" t="s">
        <v>617</v>
      </c>
    </row>
    <row r="7" spans="1:27" x14ac:dyDescent="0.25">
      <c r="A7" s="203" t="s">
        <v>346</v>
      </c>
      <c r="B7" s="63">
        <v>25430</v>
      </c>
      <c r="C7" s="195">
        <f t="shared" ref="C7:C12" si="0">+B7/$B$13</f>
        <v>0.48452861824556054</v>
      </c>
      <c r="D7" s="63">
        <v>184782.71</v>
      </c>
      <c r="E7" s="195">
        <f t="shared" ref="E7:E12" si="1">+D7/$D$13</f>
        <v>0.13713248469078301</v>
      </c>
      <c r="F7" s="63">
        <v>29892.83</v>
      </c>
      <c r="G7" s="195">
        <f t="shared" ref="G7:G12" si="2">+F7/$F$13</f>
        <v>0.45177661829230403</v>
      </c>
      <c r="H7" s="63">
        <v>28945</v>
      </c>
      <c r="I7" s="195">
        <f t="shared" ref="I7:I12" si="3">+H7/$H$13</f>
        <v>0.49114263413309805</v>
      </c>
      <c r="J7" s="63">
        <v>194056.4</v>
      </c>
      <c r="K7" s="195">
        <f t="shared" ref="K7:K12" si="4">+J7/$J$13</f>
        <v>0.13844654854220736</v>
      </c>
      <c r="L7" s="63">
        <v>33280.39</v>
      </c>
      <c r="M7" s="195">
        <f t="shared" ref="M7:M12" si="5">+L7/$L$13</f>
        <v>0.43590126113873151</v>
      </c>
      <c r="N7" s="208">
        <f>(+B7-H7)/H7</f>
        <v>-0.12143720849887718</v>
      </c>
      <c r="O7" s="195">
        <f>(+D7-J7)/J7</f>
        <v>-4.7788632583104722E-2</v>
      </c>
      <c r="P7" s="196">
        <f>(+F7-L7)/L7</f>
        <v>-0.10178847062789823</v>
      </c>
    </row>
    <row r="8" spans="1:27" x14ac:dyDescent="0.25">
      <c r="A8" s="203" t="s">
        <v>347</v>
      </c>
      <c r="B8" s="63">
        <v>9697</v>
      </c>
      <c r="C8" s="195">
        <f t="shared" si="0"/>
        <v>0.18476107004039327</v>
      </c>
      <c r="D8" s="63">
        <v>128507.61</v>
      </c>
      <c r="E8" s="195">
        <f t="shared" si="1"/>
        <v>9.53691384923087E-2</v>
      </c>
      <c r="F8" s="63">
        <v>6959.1</v>
      </c>
      <c r="G8" s="195">
        <f t="shared" si="2"/>
        <v>0.105174339945665</v>
      </c>
      <c r="H8" s="63">
        <v>10815</v>
      </c>
      <c r="I8" s="195">
        <f t="shared" si="3"/>
        <v>0.18351036752977906</v>
      </c>
      <c r="J8" s="63">
        <v>135653.29</v>
      </c>
      <c r="K8" s="195">
        <f t="shared" si="4"/>
        <v>9.6779749592876774E-2</v>
      </c>
      <c r="L8" s="63">
        <v>8102.16</v>
      </c>
      <c r="M8" s="195">
        <f t="shared" si="5"/>
        <v>0.10612080453227216</v>
      </c>
      <c r="N8" s="208">
        <f t="shared" ref="N8:N13" si="6">(+B8-H8)/H8</f>
        <v>-0.10337494220989367</v>
      </c>
      <c r="O8" s="195">
        <f t="shared" ref="O8:O13" si="7">(+D8-J8)/J8</f>
        <v>-5.2676053783878053E-2</v>
      </c>
      <c r="P8" s="196">
        <f t="shared" ref="P8:P13" si="8">(+F8-L8)/L8</f>
        <v>-0.14108089694599951</v>
      </c>
    </row>
    <row r="9" spans="1:27" x14ac:dyDescent="0.25">
      <c r="A9" s="203" t="s">
        <v>348</v>
      </c>
      <c r="B9" s="63">
        <v>3196</v>
      </c>
      <c r="C9" s="195">
        <f t="shared" si="0"/>
        <v>6.0894748875847879E-2</v>
      </c>
      <c r="D9" s="63">
        <v>94840.52</v>
      </c>
      <c r="E9" s="195">
        <f t="shared" si="1"/>
        <v>7.0383837086088308E-2</v>
      </c>
      <c r="F9" s="63">
        <v>4020.95</v>
      </c>
      <c r="G9" s="195">
        <f t="shared" si="2"/>
        <v>6.0769461885088819E-2</v>
      </c>
      <c r="H9" s="63">
        <v>3616</v>
      </c>
      <c r="I9" s="195">
        <f t="shared" si="3"/>
        <v>6.1356771982217395E-2</v>
      </c>
      <c r="J9" s="63">
        <v>102297.44</v>
      </c>
      <c r="K9" s="195">
        <f t="shared" si="4"/>
        <v>7.2982532360198096E-2</v>
      </c>
      <c r="L9" s="63">
        <v>4980.1000000000004</v>
      </c>
      <c r="M9" s="195">
        <f t="shared" si="5"/>
        <v>6.5228558637593997E-2</v>
      </c>
      <c r="N9" s="208">
        <f t="shared" si="6"/>
        <v>-0.11615044247787611</v>
      </c>
      <c r="O9" s="195">
        <f t="shared" si="7"/>
        <v>-7.2894492765410338E-2</v>
      </c>
      <c r="P9" s="196">
        <f t="shared" si="8"/>
        <v>-0.19259653420614053</v>
      </c>
    </row>
    <row r="10" spans="1:27" x14ac:dyDescent="0.25">
      <c r="A10" s="203" t="s">
        <v>349</v>
      </c>
      <c r="B10" s="63">
        <v>11876</v>
      </c>
      <c r="C10" s="195">
        <f t="shared" si="0"/>
        <v>0.22627848487157992</v>
      </c>
      <c r="D10" s="63">
        <v>923640.36</v>
      </c>
      <c r="E10" s="195">
        <f t="shared" si="1"/>
        <v>0.68545968141439917</v>
      </c>
      <c r="F10" s="63">
        <v>24633.79</v>
      </c>
      <c r="G10" s="195">
        <f t="shared" si="2"/>
        <v>0.37229564219656608</v>
      </c>
      <c r="H10" s="63">
        <v>12466</v>
      </c>
      <c r="I10" s="195">
        <f t="shared" si="3"/>
        <v>0.21152475650727934</v>
      </c>
      <c r="J10" s="63">
        <v>953512.57</v>
      </c>
      <c r="K10" s="195">
        <f t="shared" si="4"/>
        <v>0.68026885126236436</v>
      </c>
      <c r="L10" s="63">
        <v>29171.3</v>
      </c>
      <c r="M10" s="195">
        <f t="shared" si="5"/>
        <v>0.38208105310834034</v>
      </c>
      <c r="N10" s="208">
        <f t="shared" si="6"/>
        <v>-4.7328734156906783E-2</v>
      </c>
      <c r="O10" s="195">
        <f t="shared" si="7"/>
        <v>-3.1328595909333387E-2</v>
      </c>
      <c r="P10" s="196">
        <f t="shared" si="8"/>
        <v>-0.15554706166677518</v>
      </c>
    </row>
    <row r="11" spans="1:27" x14ac:dyDescent="0.25">
      <c r="A11" s="203" t="s">
        <v>350</v>
      </c>
      <c r="B11" s="63">
        <v>1149</v>
      </c>
      <c r="C11" s="195">
        <f t="shared" si="0"/>
        <v>2.1892386251047939E-2</v>
      </c>
      <c r="D11" s="63">
        <v>13638.25</v>
      </c>
      <c r="E11" s="195">
        <f t="shared" si="1"/>
        <v>1.0121331748701334E-2</v>
      </c>
      <c r="F11" s="63">
        <v>660.61</v>
      </c>
      <c r="G11" s="195">
        <f t="shared" si="2"/>
        <v>9.9839376803761617E-3</v>
      </c>
      <c r="H11" s="63">
        <v>1279</v>
      </c>
      <c r="I11" s="195">
        <f t="shared" si="3"/>
        <v>2.1702243187294263E-2</v>
      </c>
      <c r="J11" s="63">
        <v>14488.44</v>
      </c>
      <c r="K11" s="195">
        <f t="shared" si="4"/>
        <v>1.0336554278863562E-2</v>
      </c>
      <c r="L11" s="63">
        <v>814.51</v>
      </c>
      <c r="M11" s="195">
        <f t="shared" si="5"/>
        <v>1.0668322583061923E-2</v>
      </c>
      <c r="N11" s="208">
        <f t="shared" si="6"/>
        <v>-0.1016419077404222</v>
      </c>
      <c r="O11" s="195">
        <f t="shared" si="7"/>
        <v>-5.868057568654738E-2</v>
      </c>
      <c r="P11" s="196">
        <f t="shared" si="8"/>
        <v>-0.18894795644006823</v>
      </c>
    </row>
    <row r="12" spans="1:27" x14ac:dyDescent="0.25">
      <c r="A12" s="203" t="s">
        <v>422</v>
      </c>
      <c r="B12" s="63">
        <v>1136</v>
      </c>
      <c r="C12" s="195">
        <f t="shared" si="0"/>
        <v>2.1644691715570461E-2</v>
      </c>
      <c r="D12" s="63">
        <v>2066.39</v>
      </c>
      <c r="E12" s="195">
        <f t="shared" si="1"/>
        <v>1.5335265677193883E-3</v>
      </c>
      <c r="F12" s="63">
        <v>0</v>
      </c>
      <c r="G12" s="195">
        <f t="shared" si="2"/>
        <v>0</v>
      </c>
      <c r="H12" s="63">
        <v>1813</v>
      </c>
      <c r="I12" s="195">
        <f t="shared" si="3"/>
        <v>3.0763226660331898E-2</v>
      </c>
      <c r="J12" s="63">
        <v>1662.05</v>
      </c>
      <c r="K12" s="195">
        <f t="shared" si="4"/>
        <v>1.1857639634898706E-3</v>
      </c>
      <c r="L12" s="63">
        <v>0</v>
      </c>
      <c r="M12" s="195">
        <f t="shared" si="5"/>
        <v>0</v>
      </c>
      <c r="N12" s="208">
        <f t="shared" ref="N12" si="9">(+B12-H12)/H12</f>
        <v>-0.37341423055708772</v>
      </c>
      <c r="O12" s="195">
        <f t="shared" si="7"/>
        <v>0.24327787972684331</v>
      </c>
      <c r="P12" s="196" t="str">
        <f>IFERROR((+F12-L12)/L12, "")</f>
        <v/>
      </c>
    </row>
    <row r="13" spans="1:27" x14ac:dyDescent="0.25">
      <c r="A13" s="197" t="s">
        <v>287</v>
      </c>
      <c r="B13" s="198">
        <v>52484</v>
      </c>
      <c r="C13" s="199">
        <f>SUM(C7:C12)</f>
        <v>1</v>
      </c>
      <c r="D13" s="198">
        <v>1347475.84</v>
      </c>
      <c r="E13" s="199">
        <f>SUM(E7:E12)</f>
        <v>0.99999999999999989</v>
      </c>
      <c r="F13" s="198">
        <v>66167.28</v>
      </c>
      <c r="G13" s="199">
        <f>SUM(G7:G12)</f>
        <v>1</v>
      </c>
      <c r="H13" s="198">
        <v>58934</v>
      </c>
      <c r="I13" s="211">
        <f t="shared" ref="I13:M13" si="10">SUM(I7:I11)</f>
        <v>0.96923677333966818</v>
      </c>
      <c r="J13" s="198">
        <v>1401670.19</v>
      </c>
      <c r="K13" s="199">
        <f t="shared" si="10"/>
        <v>0.99881423603651021</v>
      </c>
      <c r="L13" s="198">
        <v>76348.460000000006</v>
      </c>
      <c r="M13" s="199">
        <f t="shared" si="10"/>
        <v>1</v>
      </c>
      <c r="N13" s="209">
        <f t="shared" si="6"/>
        <v>-0.10944446329792649</v>
      </c>
      <c r="O13" s="209">
        <f t="shared" si="7"/>
        <v>-3.8664123976268526E-2</v>
      </c>
      <c r="P13" s="200">
        <f t="shared" si="8"/>
        <v>-0.13335147820925278</v>
      </c>
    </row>
  </sheetData>
  <sheetProtection password="C43B" sheet="1" objects="1" scenarios="1"/>
  <mergeCells count="11">
    <mergeCell ref="A1:M1"/>
    <mergeCell ref="A4:A6"/>
    <mergeCell ref="B4:G4"/>
    <mergeCell ref="B5:C5"/>
    <mergeCell ref="D5:E5"/>
    <mergeCell ref="F5:G5"/>
    <mergeCell ref="N4:P4"/>
    <mergeCell ref="H4:M4"/>
    <mergeCell ref="H5:I5"/>
    <mergeCell ref="J5:K5"/>
    <mergeCell ref="L5:M5"/>
  </mergeCells>
  <printOptions horizontalCentered="1"/>
  <pageMargins left="0" right="0" top="0.9055118110236221" bottom="0.15748031496062992" header="0.51181102362204722" footer="0.11811023622047245"/>
  <pageSetup paperSize="9" scale="52" orientation="landscape" r:id="rId1"/>
  <headerFooter>
    <oddFooter>&amp;R&amp;8Pág. &amp;P / &amp;N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pageSetUpPr fitToPage="1"/>
  </sheetPr>
  <dimension ref="A1:N42"/>
  <sheetViews>
    <sheetView showGridLines="0" topLeftCell="B1" zoomScaleNormal="100" workbookViewId="0">
      <selection activeCell="B1" sqref="B1:K1"/>
    </sheetView>
  </sheetViews>
  <sheetFormatPr defaultRowHeight="12.75" x14ac:dyDescent="0.2"/>
  <cols>
    <col min="1" max="1" width="8" style="212" hidden="1" customWidth="1"/>
    <col min="2" max="2" width="26.875" style="212" customWidth="1"/>
    <col min="3" max="3" width="10.625" style="212" customWidth="1"/>
    <col min="4" max="4" width="8.125" style="212" bestFit="1" customWidth="1"/>
    <col min="5" max="5" width="10.625" style="212" customWidth="1"/>
    <col min="6" max="6" width="8.125" style="212" bestFit="1" customWidth="1"/>
    <col min="7" max="7" width="10" style="212" bestFit="1" customWidth="1"/>
    <col min="8" max="10" width="9" style="212"/>
    <col min="11" max="11" width="12.5" style="212" bestFit="1" customWidth="1"/>
    <col min="12" max="12" width="9.375" style="212" bestFit="1" customWidth="1"/>
    <col min="13" max="16384" width="9" style="212"/>
  </cols>
  <sheetData>
    <row r="1" spans="1:14" ht="12.75" customHeight="1" x14ac:dyDescent="0.2">
      <c r="B1" s="423" t="s">
        <v>618</v>
      </c>
      <c r="C1" s="423"/>
      <c r="D1" s="423"/>
      <c r="E1" s="423"/>
      <c r="F1" s="423"/>
      <c r="G1" s="423"/>
      <c r="H1" s="423"/>
      <c r="I1" s="423"/>
      <c r="J1" s="423"/>
      <c r="K1" s="423"/>
    </row>
    <row r="2" spans="1:14" x14ac:dyDescent="0.2">
      <c r="B2" s="171"/>
      <c r="C2" s="171"/>
      <c r="D2" s="171"/>
      <c r="E2" s="171"/>
      <c r="F2" s="171"/>
    </row>
    <row r="4" spans="1:14" x14ac:dyDescent="0.2">
      <c r="B4" s="465" t="s">
        <v>289</v>
      </c>
      <c r="C4" s="458">
        <v>2020</v>
      </c>
      <c r="D4" s="459"/>
      <c r="E4" s="459"/>
      <c r="F4" s="459"/>
      <c r="G4" s="458">
        <v>2019</v>
      </c>
      <c r="H4" s="459"/>
      <c r="I4" s="459"/>
      <c r="J4" s="464"/>
      <c r="K4" s="462" t="s">
        <v>352</v>
      </c>
      <c r="L4" s="463"/>
      <c r="M4" s="213"/>
      <c r="N4" s="214"/>
    </row>
    <row r="5" spans="1:14" x14ac:dyDescent="0.2">
      <c r="B5" s="465"/>
      <c r="C5" s="458" t="s">
        <v>290</v>
      </c>
      <c r="D5" s="464"/>
      <c r="E5" s="458" t="s">
        <v>291</v>
      </c>
      <c r="F5" s="464"/>
      <c r="G5" s="458" t="s">
        <v>290</v>
      </c>
      <c r="H5" s="464"/>
      <c r="I5" s="458" t="s">
        <v>291</v>
      </c>
      <c r="J5" s="464"/>
      <c r="K5" s="295" t="s">
        <v>290</v>
      </c>
      <c r="L5" s="295" t="s">
        <v>291</v>
      </c>
      <c r="N5" s="214"/>
    </row>
    <row r="6" spans="1:14" x14ac:dyDescent="0.2">
      <c r="A6" s="215"/>
      <c r="B6" s="465"/>
      <c r="C6" s="216" t="s">
        <v>226</v>
      </c>
      <c r="D6" s="210" t="s">
        <v>286</v>
      </c>
      <c r="E6" s="216" t="s">
        <v>226</v>
      </c>
      <c r="F6" s="210" t="s">
        <v>286</v>
      </c>
      <c r="G6" s="216" t="s">
        <v>226</v>
      </c>
      <c r="H6" s="210" t="s">
        <v>286</v>
      </c>
      <c r="I6" s="216" t="s">
        <v>226</v>
      </c>
      <c r="J6" s="210" t="s">
        <v>286</v>
      </c>
      <c r="K6" s="207" t="s">
        <v>286</v>
      </c>
      <c r="L6" s="275" t="s">
        <v>286</v>
      </c>
    </row>
    <row r="7" spans="1:14" s="215" customFormat="1" x14ac:dyDescent="0.2">
      <c r="A7" s="217" t="s">
        <v>292</v>
      </c>
      <c r="B7" s="218" t="s">
        <v>293</v>
      </c>
      <c r="C7" s="63">
        <v>3176</v>
      </c>
      <c r="D7" s="195">
        <f>C7/$C$15</f>
        <v>1.8652837568788213E-2</v>
      </c>
      <c r="E7" s="63">
        <v>3123</v>
      </c>
      <c r="F7" s="195">
        <f>IFERROR(E7/$E$15,"-")</f>
        <v>0.25518875633273413</v>
      </c>
      <c r="G7" s="63">
        <v>2515</v>
      </c>
      <c r="H7" s="195">
        <f>+G7/$G$15</f>
        <v>1.4809973029949712E-2</v>
      </c>
      <c r="I7" s="63">
        <v>564</v>
      </c>
      <c r="J7" s="195">
        <f>+I7/$I$15</f>
        <v>4.9687252224473615E-2</v>
      </c>
      <c r="K7" s="196">
        <f>(+C7-G7)/G7</f>
        <v>0.26282306163021868</v>
      </c>
      <c r="L7" s="196">
        <f>(+E7-I7)/I7</f>
        <v>4.5372340425531918</v>
      </c>
    </row>
    <row r="8" spans="1:14" x14ac:dyDescent="0.2">
      <c r="A8" s="217" t="s">
        <v>294</v>
      </c>
      <c r="B8" s="218" t="s">
        <v>376</v>
      </c>
      <c r="C8" s="63">
        <v>2192</v>
      </c>
      <c r="D8" s="195">
        <f>C8/$C$15</f>
        <v>1.2873746835889092E-2</v>
      </c>
      <c r="E8" s="63" t="s">
        <v>351</v>
      </c>
      <c r="F8" s="195" t="str">
        <f t="shared" ref="F8:F14" si="0">IFERROR(E8/$E$15,"-")</f>
        <v>-</v>
      </c>
      <c r="G8" s="63">
        <v>2007</v>
      </c>
      <c r="H8" s="195">
        <f t="shared" ref="H8:H14" si="1">+G8/$G$15</f>
        <v>1.181853513761792E-2</v>
      </c>
      <c r="I8" s="63" t="s">
        <v>351</v>
      </c>
      <c r="J8" s="195" t="s">
        <v>351</v>
      </c>
      <c r="K8" s="196">
        <f>(+C8-G8)/G8</f>
        <v>9.2177379172894869E-2</v>
      </c>
      <c r="L8" s="196" t="s">
        <v>351</v>
      </c>
    </row>
    <row r="9" spans="1:14" x14ac:dyDescent="0.2">
      <c r="A9" s="219" t="s">
        <v>295</v>
      </c>
      <c r="B9" s="218" t="s">
        <v>296</v>
      </c>
      <c r="C9" s="63" t="s">
        <v>351</v>
      </c>
      <c r="D9" s="195" t="str">
        <f>IFERROR(C9/$C$15,"-")</f>
        <v>-</v>
      </c>
      <c r="E9" s="63">
        <v>9113</v>
      </c>
      <c r="F9" s="195">
        <f t="shared" si="0"/>
        <v>0.74464781827095927</v>
      </c>
      <c r="G9" s="63" t="s">
        <v>351</v>
      </c>
      <c r="H9" s="195" t="s">
        <v>351</v>
      </c>
      <c r="I9" s="63">
        <v>10783</v>
      </c>
      <c r="J9" s="195">
        <f>+I9/$I$15</f>
        <v>0.94996035591577832</v>
      </c>
      <c r="K9" s="196" t="s">
        <v>351</v>
      </c>
      <c r="L9" s="196">
        <f>(+E9-I9)/I9</f>
        <v>-0.15487341185198925</v>
      </c>
    </row>
    <row r="10" spans="1:14" x14ac:dyDescent="0.2">
      <c r="A10" s="217" t="s">
        <v>297</v>
      </c>
      <c r="B10" s="218" t="s">
        <v>298</v>
      </c>
      <c r="C10" s="63">
        <v>59143</v>
      </c>
      <c r="D10" s="195">
        <f>C10/$C$15</f>
        <v>0.34735036912180139</v>
      </c>
      <c r="E10" s="63">
        <v>0</v>
      </c>
      <c r="F10" s="195">
        <f t="shared" si="0"/>
        <v>0</v>
      </c>
      <c r="G10" s="63">
        <v>59472</v>
      </c>
      <c r="H10" s="195">
        <f t="shared" si="1"/>
        <v>0.3502102250644808</v>
      </c>
      <c r="I10" s="63">
        <v>0</v>
      </c>
      <c r="J10" s="195">
        <f>+I10/$I$15</f>
        <v>0</v>
      </c>
      <c r="K10" s="196">
        <f t="shared" ref="K10:K15" si="2">(+C10-G10)/G10</f>
        <v>-5.5320150659133706E-3</v>
      </c>
      <c r="L10" s="196" t="str">
        <f>IFERROR((+E10-I10)/I10,"-")</f>
        <v>-</v>
      </c>
    </row>
    <row r="11" spans="1:14" x14ac:dyDescent="0.2">
      <c r="A11" s="217" t="s">
        <v>299</v>
      </c>
      <c r="B11" s="218" t="s">
        <v>300</v>
      </c>
      <c r="C11" s="63">
        <v>72705</v>
      </c>
      <c r="D11" s="195">
        <f>C11/$C$15</f>
        <v>0.42700080460917722</v>
      </c>
      <c r="E11" s="63" t="s">
        <v>351</v>
      </c>
      <c r="F11" s="195" t="str">
        <f t="shared" si="0"/>
        <v>-</v>
      </c>
      <c r="G11" s="63">
        <v>74550</v>
      </c>
      <c r="H11" s="195">
        <f t="shared" si="1"/>
        <v>0.43899939935695864</v>
      </c>
      <c r="I11" s="63" t="s">
        <v>351</v>
      </c>
      <c r="J11" s="195" t="s">
        <v>351</v>
      </c>
      <c r="K11" s="196">
        <f t="shared" si="2"/>
        <v>-2.4748490945674044E-2</v>
      </c>
      <c r="L11" s="196" t="s">
        <v>351</v>
      </c>
    </row>
    <row r="12" spans="1:14" x14ac:dyDescent="0.2">
      <c r="A12" s="217" t="s">
        <v>301</v>
      </c>
      <c r="B12" s="218" t="s">
        <v>302</v>
      </c>
      <c r="C12" s="63">
        <v>20255</v>
      </c>
      <c r="D12" s="195">
        <f>C12/$C$15</f>
        <v>0.1189588239785281</v>
      </c>
      <c r="E12" s="63" t="s">
        <v>351</v>
      </c>
      <c r="F12" s="195" t="str">
        <f t="shared" si="0"/>
        <v>-</v>
      </c>
      <c r="G12" s="63">
        <v>18831</v>
      </c>
      <c r="H12" s="195">
        <f t="shared" si="1"/>
        <v>0.11088930502066918</v>
      </c>
      <c r="I12" s="63" t="s">
        <v>351</v>
      </c>
      <c r="J12" s="195" t="s">
        <v>351</v>
      </c>
      <c r="K12" s="196">
        <f t="shared" si="2"/>
        <v>7.5619988317136635E-2</v>
      </c>
      <c r="L12" s="196" t="s">
        <v>351</v>
      </c>
    </row>
    <row r="13" spans="1:14" x14ac:dyDescent="0.2">
      <c r="A13" s="217" t="s">
        <v>303</v>
      </c>
      <c r="B13" s="218" t="s">
        <v>304</v>
      </c>
      <c r="C13" s="63">
        <v>11841</v>
      </c>
      <c r="D13" s="195">
        <f>C13/$C$15</f>
        <v>6.954289976449031E-2</v>
      </c>
      <c r="E13" s="63" t="s">
        <v>351</v>
      </c>
      <c r="F13" s="195" t="str">
        <f t="shared" si="0"/>
        <v>-</v>
      </c>
      <c r="G13" s="63">
        <v>11356</v>
      </c>
      <c r="H13" s="195">
        <f t="shared" si="1"/>
        <v>6.6871591939605929E-2</v>
      </c>
      <c r="I13" s="63" t="s">
        <v>351</v>
      </c>
      <c r="J13" s="195" t="s">
        <v>351</v>
      </c>
      <c r="K13" s="196">
        <f t="shared" si="2"/>
        <v>4.2708700246565694E-2</v>
      </c>
      <c r="L13" s="196" t="s">
        <v>351</v>
      </c>
    </row>
    <row r="14" spans="1:14" x14ac:dyDescent="0.2">
      <c r="A14" s="217" t="s">
        <v>305</v>
      </c>
      <c r="B14" s="218" t="s">
        <v>306</v>
      </c>
      <c r="C14" s="63">
        <v>955</v>
      </c>
      <c r="D14" s="195">
        <f>C14/$C$15</f>
        <v>5.6087720019498558E-3</v>
      </c>
      <c r="E14" s="63" t="s">
        <v>351</v>
      </c>
      <c r="F14" s="195" t="str">
        <f t="shared" si="0"/>
        <v>-</v>
      </c>
      <c r="G14" s="63">
        <v>1085</v>
      </c>
      <c r="H14" s="195">
        <f t="shared" si="1"/>
        <v>6.3891931361810877E-3</v>
      </c>
      <c r="I14" s="63" t="s">
        <v>351</v>
      </c>
      <c r="J14" s="195" t="s">
        <v>351</v>
      </c>
      <c r="K14" s="196">
        <f t="shared" si="2"/>
        <v>-0.11981566820276497</v>
      </c>
      <c r="L14" s="196" t="s">
        <v>351</v>
      </c>
    </row>
    <row r="15" spans="1:14" x14ac:dyDescent="0.2">
      <c r="A15" s="215"/>
      <c r="B15" s="220" t="s">
        <v>287</v>
      </c>
      <c r="C15" s="221">
        <v>170269</v>
      </c>
      <c r="D15" s="222">
        <f>SUM(D7:D14)</f>
        <v>0.99998825388062429</v>
      </c>
      <c r="E15" s="221">
        <v>12238</v>
      </c>
      <c r="F15" s="223">
        <f>SUM(F7:F14)</f>
        <v>0.99983657460369346</v>
      </c>
      <c r="G15" s="221">
        <v>169818</v>
      </c>
      <c r="H15" s="222">
        <f>SUM(H7:H14)</f>
        <v>0.99998822268546328</v>
      </c>
      <c r="I15" s="221">
        <v>11351</v>
      </c>
      <c r="J15" s="222">
        <f>SUM(J7:J14)</f>
        <v>0.99964760814025189</v>
      </c>
      <c r="K15" s="224">
        <f t="shared" si="2"/>
        <v>2.6557844280347197E-3</v>
      </c>
      <c r="L15" s="224">
        <f>(+E15-I15)/I15</f>
        <v>7.8142894899127832E-2</v>
      </c>
    </row>
    <row r="16" spans="1:14" ht="21" customHeight="1" x14ac:dyDescent="0.2">
      <c r="B16" s="225"/>
      <c r="C16" s="226"/>
      <c r="D16" s="226"/>
    </row>
    <row r="17" spans="1:4" ht="21" customHeight="1" x14ac:dyDescent="0.2"/>
    <row r="18" spans="1:4" ht="21" customHeight="1" x14ac:dyDescent="0.2"/>
    <row r="19" spans="1:4" ht="21" customHeight="1" x14ac:dyDescent="0.2">
      <c r="A19" s="227"/>
    </row>
    <row r="20" spans="1:4" ht="21" customHeight="1" x14ac:dyDescent="0.2"/>
    <row r="21" spans="1:4" ht="21" customHeight="1" x14ac:dyDescent="0.2">
      <c r="A21" s="226"/>
    </row>
    <row r="22" spans="1:4" ht="21" customHeight="1" x14ac:dyDescent="0.2"/>
    <row r="23" spans="1:4" ht="21" customHeight="1" x14ac:dyDescent="0.2"/>
    <row r="24" spans="1:4" ht="21" customHeight="1" x14ac:dyDescent="0.2"/>
    <row r="25" spans="1:4" ht="21" customHeight="1" x14ac:dyDescent="0.2"/>
    <row r="26" spans="1:4" ht="21" customHeight="1" x14ac:dyDescent="0.2">
      <c r="A26" s="228"/>
    </row>
    <row r="27" spans="1:4" ht="21" customHeight="1" x14ac:dyDescent="0.2"/>
    <row r="28" spans="1:4" ht="21" customHeight="1" x14ac:dyDescent="0.2"/>
    <row r="29" spans="1:4" ht="21" customHeight="1" x14ac:dyDescent="0.2"/>
    <row r="30" spans="1:4" ht="21" customHeight="1" x14ac:dyDescent="0.2"/>
    <row r="31" spans="1:4" ht="21" customHeight="1" x14ac:dyDescent="0.2"/>
    <row r="32" spans="1:4" ht="21" customHeight="1" x14ac:dyDescent="0.2">
      <c r="C32" s="229"/>
      <c r="D32" s="229"/>
    </row>
    <row r="33" spans="1:6" ht="21" customHeight="1" x14ac:dyDescent="0.2">
      <c r="C33" s="229"/>
      <c r="D33" s="229"/>
    </row>
    <row r="34" spans="1:6" ht="21" customHeight="1" x14ac:dyDescent="0.2">
      <c r="C34" s="229"/>
      <c r="D34" s="229"/>
    </row>
    <row r="35" spans="1:6" ht="21" customHeight="1" x14ac:dyDescent="0.2">
      <c r="C35" s="229"/>
      <c r="D35" s="229"/>
    </row>
    <row r="36" spans="1:6" ht="21" customHeight="1" x14ac:dyDescent="0.2"/>
    <row r="37" spans="1:6" ht="21" customHeight="1" x14ac:dyDescent="0.2"/>
    <row r="38" spans="1:6" s="229" customFormat="1" ht="9.75" customHeight="1" x14ac:dyDescent="0.2">
      <c r="A38" s="212"/>
      <c r="B38" s="212"/>
      <c r="C38" s="212"/>
      <c r="D38" s="212"/>
      <c r="F38" s="212"/>
    </row>
    <row r="39" spans="1:6" s="229" customFormat="1" ht="9.75" customHeight="1" x14ac:dyDescent="0.2">
      <c r="A39" s="212"/>
      <c r="B39" s="212"/>
      <c r="C39" s="212"/>
      <c r="D39" s="212"/>
    </row>
    <row r="40" spans="1:6" s="229" customFormat="1" ht="9.75" customHeight="1" x14ac:dyDescent="0.2">
      <c r="A40" s="212"/>
      <c r="B40" s="212"/>
      <c r="C40" s="212"/>
      <c r="D40" s="212"/>
    </row>
    <row r="41" spans="1:6" s="229" customFormat="1" ht="9.75" customHeight="1" x14ac:dyDescent="0.2">
      <c r="A41" s="212"/>
      <c r="B41" s="212"/>
      <c r="C41" s="212"/>
      <c r="D41" s="212"/>
    </row>
    <row r="42" spans="1:6" x14ac:dyDescent="0.2">
      <c r="F42" s="229"/>
    </row>
  </sheetData>
  <sheetProtection password="C43B" sheet="1" objects="1" scenarios="1"/>
  <mergeCells count="9">
    <mergeCell ref="K4:L4"/>
    <mergeCell ref="B1:K1"/>
    <mergeCell ref="G5:H5"/>
    <mergeCell ref="B4:B6"/>
    <mergeCell ref="C4:F4"/>
    <mergeCell ref="C5:D5"/>
    <mergeCell ref="E5:F5"/>
    <mergeCell ref="I5:J5"/>
    <mergeCell ref="G4:J4"/>
  </mergeCells>
  <printOptions horizontalCentered="1"/>
  <pageMargins left="0.23622047244094491" right="0.23622047244094491" top="1" bottom="0.74803149606299213" header="0.31496062992125984" footer="0.31496062992125984"/>
  <pageSetup paperSize="9" scale="89" orientation="landscape" r:id="rId1"/>
  <headerFooter>
    <oddFooter>&amp;R&amp;8Pág. &amp;P / &amp;N</oddFooter>
  </headerFooter>
  <ignoredErrors>
    <ignoredError sqref="D9" 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pageSetUpPr fitToPage="1"/>
  </sheetPr>
  <dimension ref="A1:G20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0.5" x14ac:dyDescent="0.15"/>
  <cols>
    <col min="1" max="1" width="40.625" style="26" customWidth="1"/>
    <col min="2" max="4" width="12.625" style="26" customWidth="1"/>
    <col min="5" max="6" width="12.25" style="26" customWidth="1"/>
    <col min="7" max="7" width="12.875" style="26" customWidth="1"/>
    <col min="8" max="16384" width="9" style="26"/>
  </cols>
  <sheetData>
    <row r="1" spans="1:7" ht="12.75" customHeight="1" x14ac:dyDescent="0.15">
      <c r="A1" s="423" t="s">
        <v>619</v>
      </c>
      <c r="B1" s="423"/>
      <c r="C1" s="423"/>
      <c r="D1" s="423"/>
    </row>
    <row r="2" spans="1:7" x14ac:dyDescent="0.15">
      <c r="A2" s="423"/>
      <c r="B2" s="423"/>
      <c r="C2" s="423"/>
      <c r="D2" s="423"/>
    </row>
    <row r="3" spans="1:7" x14ac:dyDescent="0.15">
      <c r="A3" s="230"/>
      <c r="B3" s="230"/>
    </row>
    <row r="4" spans="1:7" ht="10.5" customHeight="1" x14ac:dyDescent="0.15">
      <c r="A4" s="469" t="s">
        <v>289</v>
      </c>
      <c r="B4" s="467" t="s">
        <v>359</v>
      </c>
      <c r="C4" s="468"/>
      <c r="D4" s="468"/>
      <c r="E4" s="468"/>
      <c r="F4" s="468"/>
      <c r="G4" s="468"/>
    </row>
    <row r="5" spans="1:7" ht="10.5" customHeight="1" x14ac:dyDescent="0.15">
      <c r="A5" s="469"/>
      <c r="B5" s="466" t="s">
        <v>639</v>
      </c>
      <c r="C5" s="466" t="s">
        <v>640</v>
      </c>
      <c r="D5" s="466" t="s">
        <v>641</v>
      </c>
      <c r="E5" s="466" t="s">
        <v>642</v>
      </c>
      <c r="F5" s="466" t="s">
        <v>643</v>
      </c>
      <c r="G5" s="466" t="s">
        <v>644</v>
      </c>
    </row>
    <row r="6" spans="1:7" x14ac:dyDescent="0.15">
      <c r="A6" s="469"/>
      <c r="B6" s="466"/>
      <c r="C6" s="466"/>
      <c r="D6" s="466"/>
      <c r="E6" s="466"/>
      <c r="F6" s="466"/>
      <c r="G6" s="466"/>
    </row>
    <row r="7" spans="1:7" ht="39.950000000000003" customHeight="1" x14ac:dyDescent="0.15">
      <c r="A7" s="231" t="s">
        <v>353</v>
      </c>
      <c r="B7" s="130">
        <v>1199</v>
      </c>
      <c r="C7" s="130">
        <v>3422</v>
      </c>
      <c r="D7" s="130">
        <v>4030</v>
      </c>
      <c r="E7" s="183">
        <v>5810</v>
      </c>
      <c r="F7" s="183">
        <v>7559</v>
      </c>
      <c r="G7" s="183">
        <v>7942</v>
      </c>
    </row>
    <row r="8" spans="1:7" ht="39.950000000000003" customHeight="1" x14ac:dyDescent="0.15">
      <c r="A8" s="231" t="s">
        <v>354</v>
      </c>
      <c r="B8" s="130">
        <v>443</v>
      </c>
      <c r="C8" s="130">
        <v>1002</v>
      </c>
      <c r="D8" s="130">
        <v>1109</v>
      </c>
      <c r="E8" s="183">
        <v>1569</v>
      </c>
      <c r="F8" s="183">
        <v>2102</v>
      </c>
      <c r="G8" s="183">
        <v>2233</v>
      </c>
    </row>
    <row r="9" spans="1:7" ht="39.950000000000003" customHeight="1" x14ac:dyDescent="0.15">
      <c r="A9" s="231" t="s">
        <v>355</v>
      </c>
      <c r="B9" s="130">
        <v>168</v>
      </c>
      <c r="C9" s="130">
        <v>375</v>
      </c>
      <c r="D9" s="130">
        <v>522</v>
      </c>
      <c r="E9" s="183">
        <v>763</v>
      </c>
      <c r="F9" s="183">
        <v>998</v>
      </c>
      <c r="G9" s="183">
        <v>1059</v>
      </c>
    </row>
    <row r="10" spans="1:7" ht="39.950000000000003" customHeight="1" x14ac:dyDescent="0.15">
      <c r="A10" s="231" t="s">
        <v>356</v>
      </c>
      <c r="B10" s="130">
        <v>87</v>
      </c>
      <c r="C10" s="130">
        <v>254</v>
      </c>
      <c r="D10" s="130">
        <v>304</v>
      </c>
      <c r="E10" s="183">
        <v>486</v>
      </c>
      <c r="F10" s="183">
        <v>637</v>
      </c>
      <c r="G10" s="183">
        <v>656</v>
      </c>
    </row>
    <row r="11" spans="1:7" ht="39.950000000000003" customHeight="1" x14ac:dyDescent="0.15">
      <c r="A11" s="231" t="s">
        <v>357</v>
      </c>
      <c r="B11" s="130">
        <v>73</v>
      </c>
      <c r="C11" s="130">
        <v>147</v>
      </c>
      <c r="D11" s="130">
        <v>158</v>
      </c>
      <c r="E11" s="183">
        <v>251</v>
      </c>
      <c r="F11" s="183">
        <v>353</v>
      </c>
      <c r="G11" s="183">
        <v>387</v>
      </c>
    </row>
    <row r="12" spans="1:7" ht="39.950000000000003" customHeight="1" x14ac:dyDescent="0.15">
      <c r="A12" s="231" t="s">
        <v>412</v>
      </c>
      <c r="B12" s="130">
        <v>492</v>
      </c>
      <c r="C12" s="130">
        <v>1240</v>
      </c>
      <c r="D12" s="130">
        <v>1827</v>
      </c>
      <c r="E12" s="183">
        <v>3288</v>
      </c>
      <c r="F12" s="183">
        <v>4222</v>
      </c>
      <c r="G12" s="183">
        <v>4423</v>
      </c>
    </row>
    <row r="13" spans="1:7" ht="39.950000000000003" customHeight="1" x14ac:dyDescent="0.15">
      <c r="A13" s="231" t="s">
        <v>413</v>
      </c>
      <c r="B13" s="130">
        <v>318</v>
      </c>
      <c r="C13" s="130">
        <v>951</v>
      </c>
      <c r="D13" s="130">
        <v>1066</v>
      </c>
      <c r="E13" s="183">
        <v>1096</v>
      </c>
      <c r="F13" s="183">
        <v>1160</v>
      </c>
      <c r="G13" s="183">
        <v>1190</v>
      </c>
    </row>
    <row r="14" spans="1:7" ht="39.950000000000003" customHeight="1" x14ac:dyDescent="0.15">
      <c r="A14" s="231" t="s">
        <v>304</v>
      </c>
      <c r="B14" s="130">
        <v>878</v>
      </c>
      <c r="C14" s="130">
        <v>3036</v>
      </c>
      <c r="D14" s="130">
        <v>4234</v>
      </c>
      <c r="E14" s="183">
        <v>7642</v>
      </c>
      <c r="F14" s="183">
        <v>10613</v>
      </c>
      <c r="G14" s="183">
        <v>10887</v>
      </c>
    </row>
    <row r="15" spans="1:7" ht="39.950000000000003" customHeight="1" x14ac:dyDescent="0.15">
      <c r="A15" s="231" t="s">
        <v>302</v>
      </c>
      <c r="B15" s="130">
        <v>2746</v>
      </c>
      <c r="C15" s="130">
        <v>7403</v>
      </c>
      <c r="D15" s="130">
        <v>9648</v>
      </c>
      <c r="E15" s="183">
        <v>14828</v>
      </c>
      <c r="F15" s="183">
        <v>19577</v>
      </c>
      <c r="G15" s="183">
        <v>20100</v>
      </c>
    </row>
    <row r="16" spans="1:7" ht="39.950000000000003" customHeight="1" x14ac:dyDescent="0.15">
      <c r="A16" s="231" t="s">
        <v>306</v>
      </c>
      <c r="B16" s="130">
        <v>50</v>
      </c>
      <c r="C16" s="130">
        <v>256</v>
      </c>
      <c r="D16" s="130">
        <v>290</v>
      </c>
      <c r="E16" s="183">
        <v>501</v>
      </c>
      <c r="F16" s="183">
        <v>568</v>
      </c>
      <c r="G16" s="183">
        <v>573</v>
      </c>
    </row>
    <row r="17" spans="1:7" ht="39.950000000000003" customHeight="1" x14ac:dyDescent="0.15">
      <c r="A17" s="231" t="s">
        <v>298</v>
      </c>
      <c r="B17" s="130">
        <v>4994</v>
      </c>
      <c r="C17" s="130">
        <v>16696</v>
      </c>
      <c r="D17" s="130">
        <v>24595</v>
      </c>
      <c r="E17" s="183">
        <v>42465</v>
      </c>
      <c r="F17" s="183">
        <v>57624</v>
      </c>
      <c r="G17" s="183">
        <v>59220</v>
      </c>
    </row>
    <row r="18" spans="1:7" ht="39.950000000000003" customHeight="1" x14ac:dyDescent="0.15">
      <c r="A18" s="231" t="s">
        <v>300</v>
      </c>
      <c r="B18" s="130">
        <v>6176</v>
      </c>
      <c r="C18" s="130">
        <v>19675</v>
      </c>
      <c r="D18" s="130">
        <v>27211</v>
      </c>
      <c r="E18" s="183">
        <v>45090</v>
      </c>
      <c r="F18" s="183">
        <v>59516</v>
      </c>
      <c r="G18" s="183">
        <v>61015</v>
      </c>
    </row>
    <row r="19" spans="1:7" ht="39.950000000000003" customHeight="1" x14ac:dyDescent="0.15">
      <c r="A19" s="231" t="s">
        <v>358</v>
      </c>
      <c r="B19" s="130">
        <v>5</v>
      </c>
      <c r="C19" s="130">
        <v>9</v>
      </c>
      <c r="D19" s="130">
        <v>12</v>
      </c>
      <c r="E19" s="183">
        <v>12</v>
      </c>
      <c r="F19" s="183">
        <v>15</v>
      </c>
      <c r="G19" s="183">
        <v>15</v>
      </c>
    </row>
    <row r="20" spans="1:7" ht="39.950000000000003" customHeight="1" x14ac:dyDescent="0.15">
      <c r="A20" s="232"/>
      <c r="B20" s="233">
        <f t="shared" ref="B20:G20" si="0">SUM(B7:B19)</f>
        <v>17629</v>
      </c>
      <c r="C20" s="234">
        <f t="shared" si="0"/>
        <v>54466</v>
      </c>
      <c r="D20" s="234">
        <f t="shared" si="0"/>
        <v>75006</v>
      </c>
      <c r="E20" s="234">
        <f t="shared" si="0"/>
        <v>123801</v>
      </c>
      <c r="F20" s="234">
        <f t="shared" si="0"/>
        <v>164944</v>
      </c>
      <c r="G20" s="234">
        <f t="shared" si="0"/>
        <v>169700</v>
      </c>
    </row>
  </sheetData>
  <sheetProtection password="C43B" sheet="1" objects="1" scenarios="1"/>
  <mergeCells count="9">
    <mergeCell ref="F5:F6"/>
    <mergeCell ref="G5:G6"/>
    <mergeCell ref="B4:G4"/>
    <mergeCell ref="A1:D2"/>
    <mergeCell ref="D5:D6"/>
    <mergeCell ref="E5:E6"/>
    <mergeCell ref="A4:A6"/>
    <mergeCell ref="B5:B6"/>
    <mergeCell ref="C5:C6"/>
  </mergeCells>
  <printOptions horizontalCentered="1"/>
  <pageMargins left="0.43307086614173229" right="0.43307086614173229" top="1.1100000000000001" bottom="0.74803149606299213" header="0.31496062992125984" footer="0.31496062992125984"/>
  <pageSetup paperSize="9" scale="91" orientation="portrait" r:id="rId1"/>
  <headerFooter>
    <oddFooter>&amp;R&amp;8Pág.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AA1"/>
  <sheetViews>
    <sheetView showGridLines="0" workbookViewId="0">
      <selection activeCell="J2" sqref="J2"/>
    </sheetView>
  </sheetViews>
  <sheetFormatPr defaultRowHeight="12.75" x14ac:dyDescent="0.2"/>
  <cols>
    <col min="1" max="16384" width="9" style="1"/>
  </cols>
  <sheetData>
    <row r="1" spans="27:27" x14ac:dyDescent="0.2">
      <c r="AA1" s="37" t="s">
        <v>574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09" t="s">
        <v>620</v>
      </c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pageSetUpPr fitToPage="1"/>
  </sheetPr>
  <dimension ref="A1:F20"/>
  <sheetViews>
    <sheetView showGridLines="0" workbookViewId="0">
      <pane ySplit="6" topLeftCell="A7" activePane="bottomLeft" state="frozen"/>
      <selection pane="bottomLeft" activeCell="B7" sqref="B7"/>
    </sheetView>
  </sheetViews>
  <sheetFormatPr defaultRowHeight="12.75" x14ac:dyDescent="0.2"/>
  <cols>
    <col min="1" max="1" width="40.625" style="1" customWidth="1"/>
    <col min="2" max="5" width="12.625" style="1" customWidth="1"/>
    <col min="6" max="6" width="19.25" style="1" customWidth="1"/>
    <col min="7" max="16384" width="9" style="1"/>
  </cols>
  <sheetData>
    <row r="1" spans="1:6" ht="12.75" customHeight="1" x14ac:dyDescent="0.2">
      <c r="A1" s="423" t="s">
        <v>621</v>
      </c>
      <c r="B1" s="423"/>
      <c r="C1" s="423"/>
      <c r="D1" s="423"/>
      <c r="E1" s="423"/>
      <c r="F1" s="423"/>
    </row>
    <row r="2" spans="1:6" x14ac:dyDescent="0.2">
      <c r="A2" s="171"/>
      <c r="B2" s="171"/>
      <c r="C2" s="171"/>
      <c r="D2" s="171"/>
      <c r="E2" s="171"/>
      <c r="F2" s="171"/>
    </row>
    <row r="3" spans="1:6" x14ac:dyDescent="0.2">
      <c r="A3" s="230"/>
      <c r="B3" s="230"/>
      <c r="C3" s="230"/>
      <c r="D3" s="26"/>
      <c r="E3" s="26"/>
      <c r="F3" s="26"/>
    </row>
    <row r="4" spans="1:6" x14ac:dyDescent="0.2">
      <c r="A4" s="469" t="s">
        <v>289</v>
      </c>
      <c r="B4" s="470" t="s">
        <v>359</v>
      </c>
      <c r="C4" s="471"/>
      <c r="D4" s="471"/>
      <c r="E4" s="471"/>
      <c r="F4" s="471"/>
    </row>
    <row r="5" spans="1:6" x14ac:dyDescent="0.2">
      <c r="A5" s="469"/>
      <c r="B5" s="472">
        <v>2020</v>
      </c>
      <c r="C5" s="473"/>
      <c r="D5" s="472">
        <v>2019</v>
      </c>
      <c r="E5" s="473"/>
      <c r="F5" s="472" t="s">
        <v>360</v>
      </c>
    </row>
    <row r="6" spans="1:6" x14ac:dyDescent="0.2">
      <c r="A6" s="469"/>
      <c r="B6" s="235" t="s">
        <v>226</v>
      </c>
      <c r="C6" s="235" t="s">
        <v>286</v>
      </c>
      <c r="D6" s="235" t="s">
        <v>226</v>
      </c>
      <c r="E6" s="235" t="s">
        <v>286</v>
      </c>
      <c r="F6" s="467"/>
    </row>
    <row r="7" spans="1:6" ht="39.950000000000003" customHeight="1" x14ac:dyDescent="0.2">
      <c r="A7" s="231" t="s">
        <v>353</v>
      </c>
      <c r="B7" s="236">
        <f>+QUADRO15!G7</f>
        <v>7942</v>
      </c>
      <c r="C7" s="237">
        <f>+B7/$B$20</f>
        <v>6.4151339649922048E-2</v>
      </c>
      <c r="D7" s="236">
        <v>9028</v>
      </c>
      <c r="E7" s="237">
        <f>+D7/$D$20</f>
        <v>6.6340402392604678E-2</v>
      </c>
      <c r="F7" s="238">
        <f>(+B7-D7)/D7</f>
        <v>-0.1202924235711121</v>
      </c>
    </row>
    <row r="8" spans="1:6" ht="39.950000000000003" customHeight="1" x14ac:dyDescent="0.2">
      <c r="A8" s="231" t="s">
        <v>354</v>
      </c>
      <c r="B8" s="236">
        <f>+QUADRO15!G8</f>
        <v>2233</v>
      </c>
      <c r="C8" s="237">
        <f t="shared" ref="C8:C19" si="0">+B8/$B$20</f>
        <v>1.8037011009604122E-2</v>
      </c>
      <c r="D8" s="236">
        <v>4025</v>
      </c>
      <c r="E8" s="237">
        <f t="shared" ref="E8:E19" si="1">+D8/$D$20</f>
        <v>2.9576885204943934E-2</v>
      </c>
      <c r="F8" s="238">
        <f t="shared" ref="F8:F20" si="2">(+B8-D8)/D8</f>
        <v>-0.44521739130434784</v>
      </c>
    </row>
    <row r="9" spans="1:6" ht="39.950000000000003" customHeight="1" x14ac:dyDescent="0.2">
      <c r="A9" s="231" t="s">
        <v>355</v>
      </c>
      <c r="B9" s="236">
        <f>+QUADRO15!G9</f>
        <v>1059</v>
      </c>
      <c r="C9" s="237">
        <f t="shared" si="0"/>
        <v>8.5540504519349605E-3</v>
      </c>
      <c r="D9" s="236">
        <v>1829</v>
      </c>
      <c r="E9" s="237">
        <f t="shared" si="1"/>
        <v>1.3440030568904957E-2</v>
      </c>
      <c r="F9" s="238">
        <f t="shared" si="2"/>
        <v>-0.42099507927829416</v>
      </c>
    </row>
    <row r="10" spans="1:6" ht="39.950000000000003" customHeight="1" x14ac:dyDescent="0.2">
      <c r="A10" s="231" t="s">
        <v>356</v>
      </c>
      <c r="B10" s="236">
        <f>+QUADRO15!G10</f>
        <v>656</v>
      </c>
      <c r="C10" s="237">
        <f t="shared" si="0"/>
        <v>5.2988263422751028E-3</v>
      </c>
      <c r="D10" s="236">
        <v>711</v>
      </c>
      <c r="E10" s="237">
        <f t="shared" si="1"/>
        <v>5.2246373616683566E-3</v>
      </c>
      <c r="F10" s="238">
        <f t="shared" si="2"/>
        <v>-7.7355836849507739E-2</v>
      </c>
    </row>
    <row r="11" spans="1:6" ht="39.950000000000003" customHeight="1" x14ac:dyDescent="0.2">
      <c r="A11" s="231" t="s">
        <v>357</v>
      </c>
      <c r="B11" s="236">
        <f>+QUADRO15!G11</f>
        <v>387</v>
      </c>
      <c r="C11" s="237">
        <f t="shared" si="0"/>
        <v>3.1259844427750988E-3</v>
      </c>
      <c r="D11" s="236">
        <v>585</v>
      </c>
      <c r="E11" s="237">
        <f t="shared" si="1"/>
        <v>4.2987522596005471E-3</v>
      </c>
      <c r="F11" s="238">
        <f t="shared" si="2"/>
        <v>-0.33846153846153848</v>
      </c>
    </row>
    <row r="12" spans="1:6" ht="39.950000000000003" customHeight="1" x14ac:dyDescent="0.2">
      <c r="A12" s="231" t="s">
        <v>412</v>
      </c>
      <c r="B12" s="236">
        <f>+QUADRO15!G12</f>
        <v>4423</v>
      </c>
      <c r="C12" s="237">
        <f t="shared" si="0"/>
        <v>3.5726690414455455E-2</v>
      </c>
      <c r="D12" s="236">
        <v>4446</v>
      </c>
      <c r="E12" s="237">
        <f t="shared" si="1"/>
        <v>3.2670517172964153E-2</v>
      </c>
      <c r="F12" s="238">
        <f t="shared" si="2"/>
        <v>-5.1731893837156998E-3</v>
      </c>
    </row>
    <row r="13" spans="1:6" ht="39.950000000000003" customHeight="1" x14ac:dyDescent="0.2">
      <c r="A13" s="231" t="s">
        <v>414</v>
      </c>
      <c r="B13" s="236">
        <f>+QUADRO15!G13</f>
        <v>1190</v>
      </c>
      <c r="C13" s="237">
        <f t="shared" si="0"/>
        <v>9.6122002245539219E-3</v>
      </c>
      <c r="D13" s="236">
        <v>3281</v>
      </c>
      <c r="E13" s="237">
        <f t="shared" si="1"/>
        <v>2.4109754126067341E-2</v>
      </c>
      <c r="F13" s="238">
        <f t="shared" si="2"/>
        <v>-0.63730569948186533</v>
      </c>
    </row>
    <row r="14" spans="1:6" ht="39.950000000000003" customHeight="1" x14ac:dyDescent="0.2">
      <c r="A14" s="231" t="s">
        <v>304</v>
      </c>
      <c r="B14" s="236">
        <f>+QUADRO15!G14</f>
        <v>10887</v>
      </c>
      <c r="C14" s="237">
        <f t="shared" si="0"/>
        <v>8.793951583589793E-2</v>
      </c>
      <c r="D14" s="236">
        <v>13440</v>
      </c>
      <c r="E14" s="237">
        <f t="shared" si="1"/>
        <v>9.8761077553899734E-2</v>
      </c>
      <c r="F14" s="238">
        <f t="shared" si="2"/>
        <v>-0.18995535714285713</v>
      </c>
    </row>
    <row r="15" spans="1:6" ht="39.950000000000003" customHeight="1" x14ac:dyDescent="0.2">
      <c r="A15" s="231" t="s">
        <v>302</v>
      </c>
      <c r="B15" s="236">
        <f>+QUADRO15!G15</f>
        <v>20100</v>
      </c>
      <c r="C15" s="237">
        <f t="shared" si="0"/>
        <v>0.16235733152397799</v>
      </c>
      <c r="D15" s="236">
        <v>20778</v>
      </c>
      <c r="E15" s="237">
        <f t="shared" si="1"/>
        <v>0.1526828623076584</v>
      </c>
      <c r="F15" s="238">
        <f t="shared" si="2"/>
        <v>-3.2630667051689287E-2</v>
      </c>
    </row>
    <row r="16" spans="1:6" ht="39.950000000000003" customHeight="1" x14ac:dyDescent="0.2">
      <c r="A16" s="231" t="s">
        <v>306</v>
      </c>
      <c r="B16" s="236">
        <f>+QUADRO15!G16</f>
        <v>573</v>
      </c>
      <c r="C16" s="237">
        <f t="shared" si="0"/>
        <v>4.6283955703104174E-3</v>
      </c>
      <c r="D16" s="236">
        <v>1015</v>
      </c>
      <c r="E16" s="237">
        <f t="shared" si="1"/>
        <v>7.4585188777684698E-3</v>
      </c>
      <c r="F16" s="238">
        <f t="shared" si="2"/>
        <v>-0.43546798029556649</v>
      </c>
    </row>
    <row r="17" spans="1:6" ht="39.950000000000003" customHeight="1" x14ac:dyDescent="0.2">
      <c r="A17" s="231" t="s">
        <v>298</v>
      </c>
      <c r="B17" s="236">
        <f>+QUADRO15!G17</f>
        <v>59220</v>
      </c>
      <c r="C17" s="237">
        <f t="shared" si="0"/>
        <v>0.47834831705721276</v>
      </c>
      <c r="D17" s="236">
        <v>68754</v>
      </c>
      <c r="E17" s="237">
        <f t="shared" si="1"/>
        <v>0.50522463736166834</v>
      </c>
      <c r="F17" s="238">
        <f t="shared" si="2"/>
        <v>-0.13866829566279781</v>
      </c>
    </row>
    <row r="18" spans="1:6" ht="39.950000000000003" customHeight="1" x14ac:dyDescent="0.2">
      <c r="A18" s="231" t="s">
        <v>300</v>
      </c>
      <c r="B18" s="236">
        <f>+QUADRO15!G18</f>
        <v>61015</v>
      </c>
      <c r="C18" s="237">
        <f t="shared" si="0"/>
        <v>0.49284739218584667</v>
      </c>
      <c r="D18" s="236">
        <v>66074</v>
      </c>
      <c r="E18" s="237">
        <f t="shared" si="1"/>
        <v>0.48553120820657525</v>
      </c>
      <c r="F18" s="238">
        <f t="shared" si="2"/>
        <v>-7.6565668795592817E-2</v>
      </c>
    </row>
    <row r="19" spans="1:6" ht="39.950000000000003" customHeight="1" x14ac:dyDescent="0.2">
      <c r="A19" s="231" t="s">
        <v>358</v>
      </c>
      <c r="B19" s="236">
        <f>+QUADRO15!G19</f>
        <v>15</v>
      </c>
      <c r="C19" s="237">
        <f t="shared" si="0"/>
        <v>1.2116218770446119E-4</v>
      </c>
      <c r="D19" s="236">
        <v>7</v>
      </c>
      <c r="E19" s="237">
        <f t="shared" si="1"/>
        <v>5.1438061225989445E-5</v>
      </c>
      <c r="F19" s="238">
        <f t="shared" si="2"/>
        <v>1.1428571428571428</v>
      </c>
    </row>
    <row r="20" spans="1:6" ht="39.950000000000003" customHeight="1" x14ac:dyDescent="0.2">
      <c r="A20" s="232"/>
      <c r="B20" s="233">
        <f>+QUADRO15!E20</f>
        <v>123801</v>
      </c>
      <c r="C20" s="239">
        <f>SUM(C7:C19)</f>
        <v>1.3707482168964709</v>
      </c>
      <c r="D20" s="234">
        <v>136086</v>
      </c>
      <c r="E20" s="240">
        <f>SUM(E7:E19)</f>
        <v>1.42537072145555</v>
      </c>
      <c r="F20" s="241">
        <f t="shared" si="2"/>
        <v>-9.0273797451611487E-2</v>
      </c>
    </row>
  </sheetData>
  <sheetProtection password="C43B" sheet="1" objects="1" scenarios="1"/>
  <mergeCells count="6">
    <mergeCell ref="A1:F1"/>
    <mergeCell ref="A4:A6"/>
    <mergeCell ref="B4:F4"/>
    <mergeCell ref="F5:F6"/>
    <mergeCell ref="B5:C5"/>
    <mergeCell ref="D5:E5"/>
  </mergeCells>
  <printOptions horizontalCentered="1"/>
  <pageMargins left="0.43307086614173229" right="0.43307086614173229" top="1.21" bottom="0.74803149606299213" header="0.31496062992125984" footer="0.31496062992125984"/>
  <pageSetup paperSize="9" scale="79" orientation="portrait" r:id="rId1"/>
  <headerFooter>
    <oddFooter>&amp;R&amp;8Pág. &amp;P /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>
    <pageSetUpPr fitToPage="1"/>
  </sheetPr>
  <dimension ref="A1:AA6"/>
  <sheetViews>
    <sheetView showGridLines="0" workbookViewId="0">
      <selection sqref="A1:E2"/>
    </sheetView>
  </sheetViews>
  <sheetFormatPr defaultRowHeight="12.75" x14ac:dyDescent="0.2"/>
  <cols>
    <col min="1" max="1" width="9.375" style="1" bestFit="1" customWidth="1"/>
    <col min="2" max="7" width="25.625" style="1" bestFit="1" customWidth="1"/>
    <col min="8" max="16384" width="9" style="1"/>
  </cols>
  <sheetData>
    <row r="1" spans="1:27" ht="12.75" customHeight="1" x14ac:dyDescent="0.2">
      <c r="A1" s="423" t="s">
        <v>622</v>
      </c>
      <c r="B1" s="423"/>
      <c r="C1" s="423"/>
      <c r="D1" s="423"/>
      <c r="E1" s="423"/>
      <c r="AA1" s="109" t="s">
        <v>623</v>
      </c>
    </row>
    <row r="2" spans="1:27" x14ac:dyDescent="0.2">
      <c r="A2" s="423"/>
      <c r="B2" s="423"/>
      <c r="C2" s="423"/>
      <c r="D2" s="423"/>
      <c r="E2" s="423"/>
    </row>
    <row r="4" spans="1:27" x14ac:dyDescent="0.2">
      <c r="A4" s="242" t="s">
        <v>361</v>
      </c>
      <c r="B4" s="243" t="s">
        <v>645</v>
      </c>
      <c r="C4" s="243" t="s">
        <v>646</v>
      </c>
      <c r="D4" s="243" t="s">
        <v>647</v>
      </c>
      <c r="E4" s="244" t="s">
        <v>648</v>
      </c>
      <c r="F4" s="244" t="s">
        <v>649</v>
      </c>
      <c r="G4" s="244" t="s">
        <v>650</v>
      </c>
    </row>
    <row r="5" spans="1:27" ht="20.100000000000001" customHeight="1" x14ac:dyDescent="0.2">
      <c r="A5" s="245" t="s">
        <v>555</v>
      </c>
      <c r="B5" s="236">
        <v>14545</v>
      </c>
      <c r="C5" s="236">
        <v>56044</v>
      </c>
      <c r="D5" s="236">
        <v>104755</v>
      </c>
      <c r="E5" s="246">
        <v>132880</v>
      </c>
      <c r="F5" s="236"/>
      <c r="G5" s="236"/>
    </row>
    <row r="6" spans="1:27" ht="20.100000000000001" customHeight="1" x14ac:dyDescent="0.2">
      <c r="A6" s="245" t="s">
        <v>629</v>
      </c>
      <c r="B6" s="236">
        <v>13234</v>
      </c>
      <c r="C6" s="236">
        <v>39502</v>
      </c>
      <c r="D6" s="236">
        <v>53642</v>
      </c>
      <c r="E6" s="236">
        <v>85849</v>
      </c>
      <c r="F6" s="236">
        <v>111913</v>
      </c>
      <c r="G6" s="236">
        <v>115423</v>
      </c>
    </row>
  </sheetData>
  <sheetProtection password="C43B" sheet="1" objects="1" scenarios="1"/>
  <mergeCells count="1">
    <mergeCell ref="A1:E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>
    <oddFooter>&amp;R&amp;8Pág. &amp;P / &amp;N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>
    <pageSetUpPr fitToPage="1"/>
  </sheetPr>
  <dimension ref="A1:O22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 x14ac:dyDescent="0.2"/>
  <cols>
    <col min="1" max="1" width="9" style="1"/>
    <col min="2" max="2" width="20.375" style="1" bestFit="1" customWidth="1"/>
    <col min="3" max="15" width="12.625" style="1" customWidth="1"/>
    <col min="16" max="16384" width="9" style="1"/>
  </cols>
  <sheetData>
    <row r="1" spans="1:15" ht="15" customHeight="1" x14ac:dyDescent="0.2">
      <c r="A1" s="423" t="s">
        <v>624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ht="15" x14ac:dyDescent="0.25">
      <c r="A2" s="171"/>
      <c r="B2" s="171"/>
      <c r="C2" s="171"/>
      <c r="D2" s="171"/>
      <c r="E2" s="17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5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ht="20.100000000000001" customHeight="1" x14ac:dyDescent="0.2">
      <c r="A4" s="487" t="s">
        <v>362</v>
      </c>
      <c r="B4" s="488"/>
      <c r="C4" s="490" t="s">
        <v>363</v>
      </c>
      <c r="D4" s="483" t="s">
        <v>364</v>
      </c>
      <c r="E4" s="483" t="s">
        <v>365</v>
      </c>
      <c r="F4" s="483" t="s">
        <v>366</v>
      </c>
      <c r="G4" s="483" t="s">
        <v>367</v>
      </c>
      <c r="H4" s="483" t="s">
        <v>368</v>
      </c>
      <c r="I4" s="483" t="s">
        <v>369</v>
      </c>
      <c r="J4" s="483"/>
      <c r="K4" s="483"/>
      <c r="L4" s="475" t="s">
        <v>556</v>
      </c>
      <c r="M4" s="483" t="s">
        <v>370</v>
      </c>
      <c r="N4" s="483" t="s">
        <v>371</v>
      </c>
      <c r="O4" s="485" t="s">
        <v>372</v>
      </c>
    </row>
    <row r="5" spans="1:15" ht="20.100000000000001" customHeight="1" x14ac:dyDescent="0.2">
      <c r="A5" s="489"/>
      <c r="B5" s="488"/>
      <c r="C5" s="491"/>
      <c r="D5" s="484"/>
      <c r="E5" s="484"/>
      <c r="F5" s="484"/>
      <c r="G5" s="484"/>
      <c r="H5" s="484"/>
      <c r="I5" s="247" t="s">
        <v>373</v>
      </c>
      <c r="J5" s="247" t="s">
        <v>374</v>
      </c>
      <c r="K5" s="247" t="s">
        <v>375</v>
      </c>
      <c r="L5" s="475"/>
      <c r="M5" s="484"/>
      <c r="N5" s="484"/>
      <c r="O5" s="486"/>
    </row>
    <row r="6" spans="1:15" s="249" customFormat="1" ht="20.100000000000001" customHeight="1" x14ac:dyDescent="0.15">
      <c r="A6" s="474" t="s">
        <v>376</v>
      </c>
      <c r="B6" s="248" t="s">
        <v>377</v>
      </c>
      <c r="C6" s="236">
        <v>1612</v>
      </c>
      <c r="D6" s="236">
        <v>2526</v>
      </c>
      <c r="E6" s="236">
        <v>2507</v>
      </c>
      <c r="F6" s="236">
        <v>132</v>
      </c>
      <c r="G6" s="236">
        <v>732</v>
      </c>
      <c r="H6" s="236">
        <v>2248</v>
      </c>
      <c r="I6" s="236">
        <v>1287</v>
      </c>
      <c r="J6" s="236">
        <v>2866</v>
      </c>
      <c r="K6" s="236">
        <v>4021</v>
      </c>
      <c r="L6" s="236">
        <v>76</v>
      </c>
      <c r="M6" s="236">
        <v>13854</v>
      </c>
      <c r="N6" s="236">
        <v>9179</v>
      </c>
      <c r="O6" s="246">
        <v>3431</v>
      </c>
    </row>
    <row r="7" spans="1:15" s="249" customFormat="1" ht="20.100000000000001" customHeight="1" x14ac:dyDescent="0.15">
      <c r="A7" s="474"/>
      <c r="B7" s="248" t="s">
        <v>378</v>
      </c>
      <c r="C7" s="236">
        <v>1283</v>
      </c>
      <c r="D7" s="236">
        <v>1370</v>
      </c>
      <c r="E7" s="236">
        <v>2115</v>
      </c>
      <c r="F7" s="236">
        <v>91</v>
      </c>
      <c r="G7" s="236">
        <v>671</v>
      </c>
      <c r="H7" s="236">
        <v>826</v>
      </c>
      <c r="I7" s="236">
        <v>112</v>
      </c>
      <c r="J7" s="236">
        <v>1202</v>
      </c>
      <c r="K7" s="236">
        <v>1306</v>
      </c>
      <c r="L7" s="236">
        <v>97</v>
      </c>
      <c r="M7" s="236">
        <v>7759</v>
      </c>
      <c r="N7" s="236">
        <v>4285</v>
      </c>
      <c r="O7" s="246">
        <v>1407</v>
      </c>
    </row>
    <row r="8" spans="1:15" s="249" customFormat="1" ht="20.100000000000001" customHeight="1" x14ac:dyDescent="0.15">
      <c r="A8" s="474"/>
      <c r="B8" s="248" t="s">
        <v>379</v>
      </c>
      <c r="C8" s="236">
        <v>421</v>
      </c>
      <c r="D8" s="236">
        <v>485</v>
      </c>
      <c r="E8" s="236">
        <v>636</v>
      </c>
      <c r="F8" s="236">
        <v>40</v>
      </c>
      <c r="G8" s="236">
        <v>256</v>
      </c>
      <c r="H8" s="236">
        <v>345</v>
      </c>
      <c r="I8" s="236">
        <v>31</v>
      </c>
      <c r="J8" s="236">
        <v>375</v>
      </c>
      <c r="K8" s="236">
        <v>405</v>
      </c>
      <c r="L8" s="236">
        <v>2</v>
      </c>
      <c r="M8" s="236">
        <v>2590</v>
      </c>
      <c r="N8" s="236">
        <v>1456</v>
      </c>
      <c r="O8" s="246">
        <v>650</v>
      </c>
    </row>
    <row r="9" spans="1:15" s="249" customFormat="1" ht="20.100000000000001" customHeight="1" x14ac:dyDescent="0.15">
      <c r="A9" s="474"/>
      <c r="B9" s="248" t="s">
        <v>380</v>
      </c>
      <c r="C9" s="236">
        <v>600</v>
      </c>
      <c r="D9" s="236">
        <v>444</v>
      </c>
      <c r="E9" s="236">
        <v>639</v>
      </c>
      <c r="F9" s="236">
        <v>66</v>
      </c>
      <c r="G9" s="236">
        <v>84</v>
      </c>
      <c r="H9" s="236">
        <v>267</v>
      </c>
      <c r="I9" s="236">
        <v>0</v>
      </c>
      <c r="J9" s="236">
        <v>526</v>
      </c>
      <c r="K9" s="236">
        <v>526</v>
      </c>
      <c r="L9" s="236">
        <v>79</v>
      </c>
      <c r="M9" s="236">
        <v>2705</v>
      </c>
      <c r="N9" s="236">
        <v>1652</v>
      </c>
      <c r="O9" s="246">
        <v>398</v>
      </c>
    </row>
    <row r="10" spans="1:15" s="249" customFormat="1" ht="20.100000000000001" customHeight="1" x14ac:dyDescent="0.15">
      <c r="A10" s="474"/>
      <c r="B10" s="304" t="s">
        <v>381</v>
      </c>
      <c r="C10" s="305">
        <v>159</v>
      </c>
      <c r="D10" s="305">
        <v>217</v>
      </c>
      <c r="E10" s="305">
        <v>260</v>
      </c>
      <c r="F10" s="305">
        <v>21</v>
      </c>
      <c r="G10" s="305">
        <v>97</v>
      </c>
      <c r="H10" s="305">
        <v>133</v>
      </c>
      <c r="I10" s="305">
        <v>1</v>
      </c>
      <c r="J10" s="305">
        <v>221</v>
      </c>
      <c r="K10" s="305">
        <v>221</v>
      </c>
      <c r="L10" s="305">
        <v>16</v>
      </c>
      <c r="M10" s="305">
        <v>1124</v>
      </c>
      <c r="N10" s="305">
        <v>654</v>
      </c>
      <c r="O10" s="306">
        <v>204</v>
      </c>
    </row>
    <row r="11" spans="1:15" s="249" customFormat="1" ht="20.100000000000001" customHeight="1" x14ac:dyDescent="0.15">
      <c r="A11" s="476" t="s">
        <v>563</v>
      </c>
      <c r="B11" s="307" t="s">
        <v>412</v>
      </c>
      <c r="C11" s="308">
        <v>1839</v>
      </c>
      <c r="D11" s="308">
        <v>1140</v>
      </c>
      <c r="E11" s="308">
        <v>2174</v>
      </c>
      <c r="F11" s="308">
        <v>129</v>
      </c>
      <c r="G11" s="308">
        <v>452</v>
      </c>
      <c r="H11" s="308">
        <v>1047</v>
      </c>
      <c r="I11" s="308">
        <v>0</v>
      </c>
      <c r="J11" s="308">
        <v>1708</v>
      </c>
      <c r="K11" s="308">
        <v>1708</v>
      </c>
      <c r="L11" s="308">
        <v>0</v>
      </c>
      <c r="M11" s="308">
        <v>8489</v>
      </c>
      <c r="N11" s="308">
        <v>4912</v>
      </c>
      <c r="O11" s="309">
        <v>1999</v>
      </c>
    </row>
    <row r="12" spans="1:15" s="249" customFormat="1" ht="20.100000000000001" customHeight="1" x14ac:dyDescent="0.15">
      <c r="A12" s="477"/>
      <c r="B12" s="250" t="s">
        <v>414</v>
      </c>
      <c r="C12" s="251">
        <v>102</v>
      </c>
      <c r="D12" s="251">
        <v>205</v>
      </c>
      <c r="E12" s="251">
        <v>195</v>
      </c>
      <c r="F12" s="251">
        <v>15</v>
      </c>
      <c r="G12" s="251">
        <v>158</v>
      </c>
      <c r="H12" s="251">
        <v>215</v>
      </c>
      <c r="I12" s="251">
        <v>28</v>
      </c>
      <c r="J12" s="251">
        <v>93</v>
      </c>
      <c r="K12" s="251">
        <v>118</v>
      </c>
      <c r="L12" s="251">
        <v>0</v>
      </c>
      <c r="M12" s="251">
        <v>1008</v>
      </c>
      <c r="N12" s="251">
        <v>611</v>
      </c>
      <c r="O12" s="252">
        <v>379</v>
      </c>
    </row>
    <row r="13" spans="1:15" s="249" customFormat="1" ht="20.100000000000001" customHeight="1" x14ac:dyDescent="0.15">
      <c r="A13" s="478" t="s">
        <v>382</v>
      </c>
      <c r="B13" s="248" t="s">
        <v>304</v>
      </c>
      <c r="C13" s="236">
        <v>3063</v>
      </c>
      <c r="D13" s="236">
        <v>3133</v>
      </c>
      <c r="E13" s="236">
        <v>4058</v>
      </c>
      <c r="F13" s="236">
        <v>213</v>
      </c>
      <c r="G13" s="236">
        <v>1329</v>
      </c>
      <c r="H13" s="236">
        <v>2916</v>
      </c>
      <c r="I13" s="236">
        <v>7421</v>
      </c>
      <c r="J13" s="236">
        <v>605</v>
      </c>
      <c r="K13" s="236">
        <v>7892</v>
      </c>
      <c r="L13" s="236">
        <v>311</v>
      </c>
      <c r="M13" s="236">
        <v>22915</v>
      </c>
      <c r="N13" s="236">
        <v>15183</v>
      </c>
      <c r="O13" s="246">
        <v>4863</v>
      </c>
    </row>
    <row r="14" spans="1:15" s="249" customFormat="1" ht="20.100000000000001" customHeight="1" x14ac:dyDescent="0.15">
      <c r="A14" s="479"/>
      <c r="B14" s="248" t="s">
        <v>302</v>
      </c>
      <c r="C14" s="236">
        <v>6862</v>
      </c>
      <c r="D14" s="236">
        <v>4924</v>
      </c>
      <c r="E14" s="236">
        <v>8377</v>
      </c>
      <c r="F14" s="236">
        <v>518</v>
      </c>
      <c r="G14" s="236">
        <v>2274</v>
      </c>
      <c r="H14" s="236">
        <v>4545</v>
      </c>
      <c r="I14" s="236">
        <v>16481</v>
      </c>
      <c r="J14" s="236">
        <v>1716</v>
      </c>
      <c r="K14" s="236">
        <v>17570</v>
      </c>
      <c r="L14" s="236">
        <v>711</v>
      </c>
      <c r="M14" s="236">
        <v>45781</v>
      </c>
      <c r="N14" s="236">
        <v>30008</v>
      </c>
      <c r="O14" s="246">
        <v>8609</v>
      </c>
    </row>
    <row r="15" spans="1:15" s="249" customFormat="1" ht="20.100000000000001" customHeight="1" x14ac:dyDescent="0.15">
      <c r="A15" s="479"/>
      <c r="B15" s="248" t="s">
        <v>306</v>
      </c>
      <c r="C15" s="236">
        <v>255</v>
      </c>
      <c r="D15" s="236">
        <v>289</v>
      </c>
      <c r="E15" s="236">
        <v>398</v>
      </c>
      <c r="F15" s="236">
        <v>0</v>
      </c>
      <c r="G15" s="236">
        <v>97</v>
      </c>
      <c r="H15" s="236">
        <v>132</v>
      </c>
      <c r="I15" s="236">
        <v>579</v>
      </c>
      <c r="J15" s="236">
        <v>32</v>
      </c>
      <c r="K15" s="236">
        <v>587</v>
      </c>
      <c r="L15" s="236">
        <v>97</v>
      </c>
      <c r="M15" s="236">
        <v>1855</v>
      </c>
      <c r="N15" s="236">
        <v>1234</v>
      </c>
      <c r="O15" s="246">
        <v>331</v>
      </c>
    </row>
    <row r="16" spans="1:15" s="249" customFormat="1" ht="20.100000000000001" customHeight="1" x14ac:dyDescent="0.15">
      <c r="A16" s="479"/>
      <c r="B16" s="248" t="s">
        <v>298</v>
      </c>
      <c r="C16" s="236">
        <v>23409</v>
      </c>
      <c r="D16" s="236">
        <v>22383</v>
      </c>
      <c r="E16" s="236">
        <v>27558</v>
      </c>
      <c r="F16" s="236">
        <v>1319</v>
      </c>
      <c r="G16" s="236">
        <v>8209</v>
      </c>
      <c r="H16" s="236">
        <v>14500</v>
      </c>
      <c r="I16" s="236">
        <v>44819</v>
      </c>
      <c r="J16" s="236">
        <v>4385</v>
      </c>
      <c r="K16" s="236">
        <v>46493</v>
      </c>
      <c r="L16" s="236">
        <v>1881</v>
      </c>
      <c r="M16" s="236">
        <v>145752</v>
      </c>
      <c r="N16" s="236">
        <v>92331</v>
      </c>
      <c r="O16" s="246">
        <v>24304</v>
      </c>
    </row>
    <row r="17" spans="1:15" s="249" customFormat="1" ht="20.100000000000001" customHeight="1" x14ac:dyDescent="0.15">
      <c r="A17" s="480"/>
      <c r="B17" s="250" t="s">
        <v>300</v>
      </c>
      <c r="C17" s="251">
        <v>19339</v>
      </c>
      <c r="D17" s="251">
        <v>18446</v>
      </c>
      <c r="E17" s="251">
        <v>23828</v>
      </c>
      <c r="F17" s="251">
        <v>1534</v>
      </c>
      <c r="G17" s="251">
        <v>8284</v>
      </c>
      <c r="H17" s="251">
        <v>18388</v>
      </c>
      <c r="I17" s="251">
        <v>38623</v>
      </c>
      <c r="J17" s="251">
        <v>14503</v>
      </c>
      <c r="K17" s="251">
        <v>49260</v>
      </c>
      <c r="L17" s="251">
        <v>1187</v>
      </c>
      <c r="M17" s="251">
        <v>140266</v>
      </c>
      <c r="N17" s="251">
        <v>89911</v>
      </c>
      <c r="O17" s="252">
        <v>26596</v>
      </c>
    </row>
    <row r="18" spans="1:15" s="249" customFormat="1" ht="20.100000000000001" customHeight="1" x14ac:dyDescent="0.15">
      <c r="A18" s="253"/>
      <c r="B18" s="248" t="s">
        <v>358</v>
      </c>
      <c r="C18" s="236">
        <v>0</v>
      </c>
      <c r="D18" s="236">
        <v>1</v>
      </c>
      <c r="E18" s="236">
        <v>2</v>
      </c>
      <c r="F18" s="236">
        <v>0</v>
      </c>
      <c r="G18" s="236">
        <v>0</v>
      </c>
      <c r="H18" s="236">
        <v>2</v>
      </c>
      <c r="I18" s="236">
        <v>0</v>
      </c>
      <c r="J18" s="236">
        <v>0</v>
      </c>
      <c r="K18" s="236">
        <v>0</v>
      </c>
      <c r="L18" s="236">
        <v>0</v>
      </c>
      <c r="M18" s="236">
        <v>5</v>
      </c>
      <c r="N18" s="236">
        <v>5</v>
      </c>
      <c r="O18" s="246">
        <v>5</v>
      </c>
    </row>
    <row r="19" spans="1:15" s="249" customFormat="1" ht="20.100000000000001" customHeight="1" x14ac:dyDescent="0.15">
      <c r="A19" s="481" t="s">
        <v>287</v>
      </c>
      <c r="B19" s="482"/>
      <c r="C19" s="254">
        <v>58429</v>
      </c>
      <c r="D19" s="254">
        <v>55156</v>
      </c>
      <c r="E19" s="254">
        <v>72240</v>
      </c>
      <c r="F19" s="254">
        <v>4078</v>
      </c>
      <c r="G19" s="254">
        <v>22642</v>
      </c>
      <c r="H19" s="254">
        <v>45314</v>
      </c>
      <c r="I19" s="254">
        <v>109179</v>
      </c>
      <c r="J19" s="254">
        <v>28185</v>
      </c>
      <c r="K19" s="254">
        <v>129617</v>
      </c>
      <c r="L19" s="254">
        <v>4453</v>
      </c>
      <c r="M19" s="254">
        <v>394103</v>
      </c>
      <c r="N19" s="254">
        <v>246698</v>
      </c>
      <c r="O19" s="255">
        <v>70892</v>
      </c>
    </row>
    <row r="20" spans="1:15" ht="15" x14ac:dyDescent="0.25">
      <c r="A20" s="256"/>
      <c r="B20" s="256"/>
      <c r="C20" s="257"/>
      <c r="D20" s="257"/>
      <c r="E20" s="257"/>
      <c r="F20" s="257"/>
      <c r="G20" s="257"/>
      <c r="H20" s="257"/>
      <c r="I20" s="257"/>
      <c r="J20" s="257"/>
      <c r="K20" s="111"/>
      <c r="L20" s="111"/>
      <c r="M20" s="111"/>
      <c r="N20" s="111"/>
      <c r="O20" s="111"/>
    </row>
    <row r="21" spans="1:15" ht="15" x14ac:dyDescent="0.25">
      <c r="A21" s="258" t="s">
        <v>383</v>
      </c>
      <c r="B21" s="259"/>
      <c r="K21" s="111"/>
      <c r="L21" s="111"/>
      <c r="M21" s="111"/>
      <c r="N21" s="111"/>
      <c r="O21" s="111"/>
    </row>
    <row r="22" spans="1:15" ht="15" x14ac:dyDescent="0.25">
      <c r="A22" s="256" t="s">
        <v>384</v>
      </c>
      <c r="B22" s="259"/>
      <c r="C22" s="108"/>
      <c r="D22" s="108"/>
      <c r="E22" s="108"/>
      <c r="F22" s="108"/>
      <c r="G22" s="108"/>
      <c r="H22" s="108"/>
      <c r="I22" s="108"/>
      <c r="J22" s="108"/>
      <c r="K22" s="111"/>
      <c r="L22" s="111"/>
      <c r="M22" s="111"/>
      <c r="N22" s="124"/>
      <c r="O22" s="259"/>
    </row>
  </sheetData>
  <sheetProtection password="C43B" sheet="1" objects="1" scenarios="1"/>
  <mergeCells count="17">
    <mergeCell ref="A1:O1"/>
    <mergeCell ref="H4:H5"/>
    <mergeCell ref="I4:K4"/>
    <mergeCell ref="M4:M5"/>
    <mergeCell ref="N4:N5"/>
    <mergeCell ref="O4:O5"/>
    <mergeCell ref="A4:B5"/>
    <mergeCell ref="C4:C5"/>
    <mergeCell ref="D4:D5"/>
    <mergeCell ref="E4:E5"/>
    <mergeCell ref="F4:F5"/>
    <mergeCell ref="G4:G5"/>
    <mergeCell ref="A6:A10"/>
    <mergeCell ref="L4:L5"/>
    <mergeCell ref="A11:A12"/>
    <mergeCell ref="A13:A17"/>
    <mergeCell ref="A19:B19"/>
  </mergeCells>
  <printOptions horizontalCentered="1"/>
  <pageMargins left="0" right="0" top="1.08" bottom="0.74803149606299213" header="0.31496062992125984" footer="0.31496062992125984"/>
  <pageSetup paperSize="9" scale="72" orientation="landscape" r:id="rId1"/>
  <headerFooter>
    <oddFooter>&amp;R&amp;8Pág. &amp;P / &amp;N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>
    <pageSetUpPr fitToPage="1"/>
  </sheetPr>
  <dimension ref="A1:G13"/>
  <sheetViews>
    <sheetView showGridLines="0" workbookViewId="0">
      <selection sqref="A1:F2"/>
    </sheetView>
  </sheetViews>
  <sheetFormatPr defaultRowHeight="12.75" x14ac:dyDescent="0.2"/>
  <cols>
    <col min="1" max="1" width="10.625" style="1" customWidth="1"/>
    <col min="2" max="2" width="15.25" style="1" customWidth="1"/>
    <col min="3" max="3" width="9" style="1"/>
    <col min="4" max="4" width="10" style="1" bestFit="1" customWidth="1"/>
    <col min="5" max="6" width="9.75" style="1" bestFit="1" customWidth="1"/>
    <col min="7" max="16384" width="9" style="1"/>
  </cols>
  <sheetData>
    <row r="1" spans="1:7" ht="15" customHeight="1" x14ac:dyDescent="0.2">
      <c r="A1" s="423" t="s">
        <v>625</v>
      </c>
      <c r="B1" s="423"/>
      <c r="C1" s="423"/>
      <c r="D1" s="423"/>
      <c r="E1" s="423"/>
      <c r="F1" s="423"/>
    </row>
    <row r="2" spans="1:7" ht="15" customHeight="1" x14ac:dyDescent="0.2">
      <c r="A2" s="423"/>
      <c r="B2" s="423"/>
      <c r="C2" s="423"/>
      <c r="D2" s="423"/>
      <c r="E2" s="423"/>
      <c r="F2" s="423"/>
    </row>
    <row r="3" spans="1:7" ht="15" x14ac:dyDescent="0.25">
      <c r="A3" s="260"/>
      <c r="B3" s="111"/>
      <c r="C3" s="111"/>
      <c r="D3" s="111"/>
      <c r="E3" s="111"/>
      <c r="F3" s="111"/>
    </row>
    <row r="4" spans="1:7" s="249" customFormat="1" ht="20.100000000000001" customHeight="1" x14ac:dyDescent="0.15">
      <c r="A4" s="498" t="s">
        <v>289</v>
      </c>
      <c r="B4" s="499"/>
      <c r="C4" s="499" t="s">
        <v>385</v>
      </c>
      <c r="D4" s="499" t="s">
        <v>528</v>
      </c>
      <c r="E4" s="499" t="s">
        <v>386</v>
      </c>
      <c r="F4" s="492" t="s">
        <v>387</v>
      </c>
      <c r="G4" s="492" t="s">
        <v>388</v>
      </c>
    </row>
    <row r="5" spans="1:7" s="249" customFormat="1" ht="20.100000000000001" customHeight="1" x14ac:dyDescent="0.15">
      <c r="A5" s="498"/>
      <c r="B5" s="499"/>
      <c r="C5" s="500"/>
      <c r="D5" s="500"/>
      <c r="E5" s="500"/>
      <c r="F5" s="493"/>
      <c r="G5" s="493"/>
    </row>
    <row r="6" spans="1:7" s="249" customFormat="1" ht="20.100000000000001" customHeight="1" x14ac:dyDescent="0.15">
      <c r="A6" s="501" t="s">
        <v>353</v>
      </c>
      <c r="B6" s="502"/>
      <c r="C6" s="236">
        <v>1202</v>
      </c>
      <c r="D6" s="236">
        <v>103</v>
      </c>
      <c r="E6" s="236">
        <v>977</v>
      </c>
      <c r="F6" s="246">
        <v>106</v>
      </c>
      <c r="G6" s="246">
        <v>119</v>
      </c>
    </row>
    <row r="7" spans="1:7" s="249" customFormat="1" ht="20.100000000000001" customHeight="1" x14ac:dyDescent="0.15">
      <c r="A7" s="496" t="s">
        <v>354</v>
      </c>
      <c r="B7" s="497"/>
      <c r="C7" s="236">
        <v>294</v>
      </c>
      <c r="D7" s="236">
        <v>51</v>
      </c>
      <c r="E7" s="236">
        <v>204</v>
      </c>
      <c r="F7" s="246">
        <v>52</v>
      </c>
      <c r="G7" s="246">
        <v>38</v>
      </c>
    </row>
    <row r="8" spans="1:7" s="249" customFormat="1" ht="20.100000000000001" customHeight="1" x14ac:dyDescent="0.15">
      <c r="A8" s="496" t="s">
        <v>512</v>
      </c>
      <c r="B8" s="497"/>
      <c r="C8" s="236">
        <v>64</v>
      </c>
      <c r="D8" s="236">
        <v>2</v>
      </c>
      <c r="E8" s="236">
        <v>43</v>
      </c>
      <c r="F8" s="246">
        <v>2</v>
      </c>
      <c r="G8" s="246">
        <v>19</v>
      </c>
    </row>
    <row r="9" spans="1:7" s="249" customFormat="1" ht="20.100000000000001" customHeight="1" x14ac:dyDescent="0.15">
      <c r="A9" s="496" t="s">
        <v>356</v>
      </c>
      <c r="B9" s="497"/>
      <c r="C9" s="236">
        <v>732</v>
      </c>
      <c r="D9" s="236">
        <v>260</v>
      </c>
      <c r="E9" s="236">
        <v>299</v>
      </c>
      <c r="F9" s="246">
        <v>261</v>
      </c>
      <c r="G9" s="246">
        <v>172</v>
      </c>
    </row>
    <row r="10" spans="1:7" s="249" customFormat="1" ht="20.100000000000001" customHeight="1" x14ac:dyDescent="0.15">
      <c r="A10" s="496" t="s">
        <v>357</v>
      </c>
      <c r="B10" s="497"/>
      <c r="C10" s="236">
        <v>143</v>
      </c>
      <c r="D10" s="236">
        <v>26</v>
      </c>
      <c r="E10" s="236">
        <v>89</v>
      </c>
      <c r="F10" s="246">
        <v>26</v>
      </c>
      <c r="G10" s="246">
        <v>28</v>
      </c>
    </row>
    <row r="11" spans="1:7" s="249" customFormat="1" ht="20.100000000000001" customHeight="1" x14ac:dyDescent="0.15">
      <c r="A11" s="496" t="s">
        <v>412</v>
      </c>
      <c r="B11" s="497"/>
      <c r="C11" s="236">
        <v>22</v>
      </c>
      <c r="D11" s="236">
        <v>4</v>
      </c>
      <c r="E11" s="236">
        <v>11</v>
      </c>
      <c r="F11" s="246">
        <v>4</v>
      </c>
      <c r="G11" s="246">
        <v>7</v>
      </c>
    </row>
    <row r="12" spans="1:7" s="249" customFormat="1" ht="20.100000000000001" customHeight="1" x14ac:dyDescent="0.15">
      <c r="A12" s="496" t="s">
        <v>414</v>
      </c>
      <c r="B12" s="497"/>
      <c r="C12" s="236">
        <v>352</v>
      </c>
      <c r="D12" s="236">
        <v>65</v>
      </c>
      <c r="E12" s="236">
        <v>213</v>
      </c>
      <c r="F12" s="246">
        <v>94</v>
      </c>
      <c r="G12" s="246">
        <v>45</v>
      </c>
    </row>
    <row r="13" spans="1:7" s="249" customFormat="1" ht="20.100000000000001" customHeight="1" x14ac:dyDescent="0.15">
      <c r="A13" s="494" t="s">
        <v>287</v>
      </c>
      <c r="B13" s="495"/>
      <c r="C13" s="254">
        <v>2809</v>
      </c>
      <c r="D13" s="254">
        <v>511</v>
      </c>
      <c r="E13" s="254">
        <v>1836</v>
      </c>
      <c r="F13" s="255">
        <v>545</v>
      </c>
      <c r="G13" s="255">
        <v>428</v>
      </c>
    </row>
  </sheetData>
  <sheetProtection password="C43B" sheet="1" objects="1" scenarios="1"/>
  <mergeCells count="15">
    <mergeCell ref="G4:G5"/>
    <mergeCell ref="A13:B13"/>
    <mergeCell ref="A1:F2"/>
    <mergeCell ref="A8:B8"/>
    <mergeCell ref="A4:B5"/>
    <mergeCell ref="C4:C5"/>
    <mergeCell ref="D4:D5"/>
    <mergeCell ref="E4:E5"/>
    <mergeCell ref="F4:F5"/>
    <mergeCell ref="A11:B11"/>
    <mergeCell ref="A12:B12"/>
    <mergeCell ref="A7:B7"/>
    <mergeCell ref="A9:B9"/>
    <mergeCell ref="A10:B10"/>
    <mergeCell ref="A6:B6"/>
  </mergeCells>
  <printOptions horizontalCentered="1"/>
  <pageMargins left="0.23622047244094491" right="0.23622047244094491" top="1.39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>
    <pageSetUpPr fitToPage="1"/>
  </sheetPr>
  <dimension ref="A1:F27"/>
  <sheetViews>
    <sheetView showGridLines="0" workbookViewId="0">
      <selection sqref="A1:D2"/>
    </sheetView>
  </sheetViews>
  <sheetFormatPr defaultRowHeight="12.75" x14ac:dyDescent="0.2"/>
  <cols>
    <col min="1" max="1" width="20.625" style="1" bestFit="1" customWidth="1"/>
    <col min="2" max="2" width="16.25" style="1" bestFit="1" customWidth="1"/>
    <col min="3" max="3" width="9" style="1"/>
    <col min="4" max="4" width="8.875" style="1" bestFit="1" customWidth="1"/>
    <col min="5" max="16384" width="9" style="1"/>
  </cols>
  <sheetData>
    <row r="1" spans="1:6" ht="12.75" customHeight="1" x14ac:dyDescent="0.2">
      <c r="A1" s="423" t="s">
        <v>626</v>
      </c>
      <c r="B1" s="423"/>
      <c r="C1" s="423"/>
      <c r="D1" s="423"/>
      <c r="E1" s="171"/>
      <c r="F1" s="171"/>
    </row>
    <row r="2" spans="1:6" x14ac:dyDescent="0.2">
      <c r="A2" s="423"/>
      <c r="B2" s="423"/>
      <c r="C2" s="423"/>
      <c r="D2" s="423"/>
      <c r="E2" s="171"/>
      <c r="F2" s="171"/>
    </row>
    <row r="3" spans="1:6" x14ac:dyDescent="0.2">
      <c r="A3" s="261"/>
      <c r="B3" s="261"/>
      <c r="C3" s="261"/>
      <c r="D3" s="261"/>
    </row>
    <row r="4" spans="1:6" ht="20.100000000000001" customHeight="1" x14ac:dyDescent="0.2">
      <c r="A4" s="262"/>
      <c r="B4" s="262"/>
      <c r="C4" s="503" t="s">
        <v>389</v>
      </c>
      <c r="D4" s="383"/>
    </row>
    <row r="5" spans="1:6" ht="20.100000000000001" customHeight="1" x14ac:dyDescent="0.2">
      <c r="A5" s="263" t="s">
        <v>557</v>
      </c>
      <c r="B5" s="264" t="s">
        <v>391</v>
      </c>
      <c r="C5" s="504" t="s">
        <v>390</v>
      </c>
      <c r="D5" s="383"/>
    </row>
    <row r="6" spans="1:6" ht="20.100000000000001" customHeight="1" x14ac:dyDescent="0.2">
      <c r="A6" s="358">
        <v>44022</v>
      </c>
      <c r="B6" s="265">
        <v>10338</v>
      </c>
      <c r="C6" s="505">
        <v>51935</v>
      </c>
      <c r="D6" s="506"/>
    </row>
    <row r="8" spans="1:6" x14ac:dyDescent="0.2">
      <c r="A8" s="26" t="s">
        <v>383</v>
      </c>
    </row>
    <row r="9" spans="1:6" x14ac:dyDescent="0.2">
      <c r="A9" s="266" t="s">
        <v>651</v>
      </c>
    </row>
    <row r="10" spans="1:6" x14ac:dyDescent="0.2">
      <c r="A10" s="266" t="s">
        <v>560</v>
      </c>
    </row>
    <row r="14" spans="1:6" x14ac:dyDescent="0.2">
      <c r="A14" s="423" t="s">
        <v>627</v>
      </c>
      <c r="B14" s="423"/>
    </row>
    <row r="15" spans="1:6" x14ac:dyDescent="0.2">
      <c r="A15" s="423"/>
      <c r="B15" s="423"/>
    </row>
    <row r="16" spans="1:6" x14ac:dyDescent="0.2">
      <c r="A16" s="267"/>
      <c r="B16" s="267"/>
    </row>
    <row r="17" spans="1:2" ht="20.100000000000001" customHeight="1" x14ac:dyDescent="0.2">
      <c r="A17" s="263"/>
      <c r="B17" s="268" t="s">
        <v>389</v>
      </c>
    </row>
    <row r="18" spans="1:2" ht="20.100000000000001" customHeight="1" x14ac:dyDescent="0.2">
      <c r="A18" s="359">
        <v>44022</v>
      </c>
      <c r="B18" s="269">
        <v>51935</v>
      </c>
    </row>
    <row r="19" spans="1:2" ht="20.100000000000001" customHeight="1" x14ac:dyDescent="0.2">
      <c r="A19" s="231" t="s">
        <v>558</v>
      </c>
      <c r="B19" s="246">
        <v>6585</v>
      </c>
    </row>
    <row r="20" spans="1:2" ht="20.100000000000001" customHeight="1" x14ac:dyDescent="0.2">
      <c r="A20" s="333" t="s">
        <v>392</v>
      </c>
      <c r="B20" s="252">
        <v>45350</v>
      </c>
    </row>
    <row r="21" spans="1:2" ht="20.100000000000001" customHeight="1" x14ac:dyDescent="0.2">
      <c r="A21" s="332"/>
      <c r="B21" s="318"/>
    </row>
    <row r="22" spans="1:2" ht="20.100000000000001" customHeight="1" x14ac:dyDescent="0.2">
      <c r="A22" s="332"/>
      <c r="B22" s="318"/>
    </row>
    <row r="24" spans="1:2" x14ac:dyDescent="0.2">
      <c r="A24" s="26" t="s">
        <v>383</v>
      </c>
    </row>
    <row r="25" spans="1:2" x14ac:dyDescent="0.2">
      <c r="A25" s="266" t="s">
        <v>651</v>
      </c>
    </row>
    <row r="27" spans="1:2" x14ac:dyDescent="0.2">
      <c r="A27" s="26" t="s">
        <v>559</v>
      </c>
    </row>
  </sheetData>
  <sheetProtection password="C43B" sheet="1" objects="1" scenarios="1"/>
  <mergeCells count="5">
    <mergeCell ref="C4:D4"/>
    <mergeCell ref="C5:D5"/>
    <mergeCell ref="A1:D2"/>
    <mergeCell ref="A14:B15"/>
    <mergeCell ref="C6:D6"/>
  </mergeCells>
  <printOptions horizontalCentered="1"/>
  <pageMargins left="0.23622047244094491" right="0.23622047244094491" top="1.5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>
    <pageSetUpPr fitToPage="1"/>
  </sheetPr>
  <dimension ref="A1:E27"/>
  <sheetViews>
    <sheetView showGridLines="0" workbookViewId="0">
      <selection sqref="A1:E2"/>
    </sheetView>
  </sheetViews>
  <sheetFormatPr defaultRowHeight="12.75" x14ac:dyDescent="0.2"/>
  <cols>
    <col min="1" max="1" width="25.125" style="1" customWidth="1"/>
    <col min="2" max="2" width="12.75" style="1" customWidth="1"/>
    <col min="3" max="3" width="8.125" style="1" customWidth="1"/>
    <col min="4" max="4" width="14.5" style="1" customWidth="1"/>
    <col min="5" max="5" width="20" style="1" customWidth="1"/>
    <col min="6" max="16384" width="9" style="1"/>
  </cols>
  <sheetData>
    <row r="1" spans="1:5" ht="12.75" customHeight="1" x14ac:dyDescent="0.2">
      <c r="A1" s="423" t="s">
        <v>628</v>
      </c>
      <c r="B1" s="423"/>
      <c r="C1" s="423"/>
      <c r="D1" s="423"/>
      <c r="E1" s="423"/>
    </row>
    <row r="2" spans="1:5" x14ac:dyDescent="0.2">
      <c r="A2" s="423"/>
      <c r="B2" s="423"/>
      <c r="C2" s="423"/>
      <c r="D2" s="423"/>
      <c r="E2" s="423"/>
    </row>
    <row r="3" spans="1:5" x14ac:dyDescent="0.2">
      <c r="D3" s="267"/>
    </row>
    <row r="4" spans="1:5" ht="20.100000000000001" customHeight="1" x14ac:dyDescent="0.2">
      <c r="A4" s="270"/>
      <c r="B4" s="507" t="s">
        <v>389</v>
      </c>
      <c r="C4" s="508"/>
      <c r="D4" s="508"/>
      <c r="E4" s="508"/>
    </row>
    <row r="5" spans="1:5" ht="20.100000000000001" customHeight="1" x14ac:dyDescent="0.2">
      <c r="A5" s="509" t="s">
        <v>289</v>
      </c>
      <c r="B5" s="510" t="s">
        <v>401</v>
      </c>
      <c r="C5" s="511" t="s">
        <v>402</v>
      </c>
      <c r="D5" s="511" t="s">
        <v>403</v>
      </c>
      <c r="E5" s="512" t="s">
        <v>404</v>
      </c>
    </row>
    <row r="6" spans="1:5" ht="20.100000000000001" customHeight="1" x14ac:dyDescent="0.2">
      <c r="A6" s="509"/>
      <c r="B6" s="510"/>
      <c r="C6" s="511"/>
      <c r="D6" s="511"/>
      <c r="E6" s="512"/>
    </row>
    <row r="7" spans="1:5" ht="20.100000000000001" customHeight="1" x14ac:dyDescent="0.2">
      <c r="A7" s="360">
        <v>44022</v>
      </c>
      <c r="B7" s="334">
        <v>51935</v>
      </c>
      <c r="C7" s="335">
        <v>100</v>
      </c>
      <c r="D7" s="336">
        <v>26717</v>
      </c>
      <c r="E7" s="337">
        <v>51.443150091460474</v>
      </c>
    </row>
    <row r="8" spans="1:5" ht="20.100000000000001" customHeight="1" x14ac:dyDescent="0.2">
      <c r="A8" s="338" t="s">
        <v>293</v>
      </c>
      <c r="B8" s="339">
        <v>9618</v>
      </c>
      <c r="C8" s="340">
        <v>18.519302974872438</v>
      </c>
      <c r="D8" s="339">
        <v>9618</v>
      </c>
      <c r="E8" s="341">
        <v>100</v>
      </c>
    </row>
    <row r="9" spans="1:5" ht="20.100000000000001" customHeight="1" x14ac:dyDescent="0.2">
      <c r="A9" s="338" t="s">
        <v>393</v>
      </c>
      <c r="B9" s="339">
        <v>847</v>
      </c>
      <c r="C9" s="340">
        <v>1.6308847597958986</v>
      </c>
      <c r="D9" s="339">
        <v>9</v>
      </c>
      <c r="E9" s="341">
        <v>1.0625737898465171</v>
      </c>
    </row>
    <row r="10" spans="1:5" ht="20.100000000000001" customHeight="1" x14ac:dyDescent="0.2">
      <c r="A10" s="338" t="s">
        <v>394</v>
      </c>
      <c r="B10" s="339">
        <v>903</v>
      </c>
      <c r="C10" s="340">
        <v>1.7387118513526523</v>
      </c>
      <c r="D10" s="339">
        <v>33</v>
      </c>
      <c r="E10" s="341">
        <v>3.6544850498338874</v>
      </c>
    </row>
    <row r="11" spans="1:5" ht="20.100000000000001" customHeight="1" x14ac:dyDescent="0.2">
      <c r="A11" s="338" t="s">
        <v>395</v>
      </c>
      <c r="B11" s="339">
        <v>394</v>
      </c>
      <c r="C11" s="340">
        <v>0.75864060845287373</v>
      </c>
      <c r="D11" s="339">
        <v>1</v>
      </c>
      <c r="E11" s="341">
        <v>0.25380710659898476</v>
      </c>
    </row>
    <row r="12" spans="1:5" ht="20.100000000000001" customHeight="1" x14ac:dyDescent="0.2">
      <c r="A12" s="338" t="s">
        <v>396</v>
      </c>
      <c r="B12" s="339">
        <v>214</v>
      </c>
      <c r="C12" s="340">
        <v>0.41205352844902282</v>
      </c>
      <c r="D12" s="339">
        <v>6</v>
      </c>
      <c r="E12" s="341">
        <v>2.8037383177570092</v>
      </c>
    </row>
    <row r="13" spans="1:5" ht="20.100000000000001" customHeight="1" x14ac:dyDescent="0.2">
      <c r="A13" s="338" t="s">
        <v>397</v>
      </c>
      <c r="B13" s="339">
        <v>190</v>
      </c>
      <c r="C13" s="340">
        <v>0.36584191778184272</v>
      </c>
      <c r="D13" s="339">
        <v>0</v>
      </c>
      <c r="E13" s="341">
        <v>0</v>
      </c>
    </row>
    <row r="14" spans="1:5" ht="20.100000000000001" customHeight="1" x14ac:dyDescent="0.2">
      <c r="A14" s="338" t="s">
        <v>398</v>
      </c>
      <c r="B14" s="339">
        <v>1651</v>
      </c>
      <c r="C14" s="340">
        <v>3.178973717146433</v>
      </c>
      <c r="D14" s="339">
        <v>200</v>
      </c>
      <c r="E14" s="341">
        <v>12.113870381586917</v>
      </c>
    </row>
    <row r="15" spans="1:5" ht="20.100000000000001" customHeight="1" x14ac:dyDescent="0.2">
      <c r="A15" s="338" t="s">
        <v>296</v>
      </c>
      <c r="B15" s="339">
        <v>2161</v>
      </c>
      <c r="C15" s="340">
        <v>4.1609704438240112</v>
      </c>
      <c r="D15" s="339">
        <v>389</v>
      </c>
      <c r="E15" s="341">
        <v>18.00092549745488</v>
      </c>
    </row>
    <row r="16" spans="1:5" ht="20.100000000000001" customHeight="1" x14ac:dyDescent="0.2">
      <c r="A16" s="338" t="s">
        <v>298</v>
      </c>
      <c r="B16" s="339">
        <v>13666</v>
      </c>
      <c r="C16" s="340">
        <v>26.313661307403486</v>
      </c>
      <c r="D16" s="339">
        <v>5822</v>
      </c>
      <c r="E16" s="341">
        <v>42.602078150153666</v>
      </c>
    </row>
    <row r="17" spans="1:5" ht="20.100000000000001" customHeight="1" x14ac:dyDescent="0.2">
      <c r="A17" s="338" t="s">
        <v>300</v>
      </c>
      <c r="B17" s="339">
        <v>15423</v>
      </c>
      <c r="C17" s="340">
        <v>29.69673630499663</v>
      </c>
      <c r="D17" s="339">
        <v>7111</v>
      </c>
      <c r="E17" s="341">
        <v>46.106464371393372</v>
      </c>
    </row>
    <row r="18" spans="1:5" ht="20.100000000000001" customHeight="1" x14ac:dyDescent="0.2">
      <c r="A18" s="338" t="s">
        <v>302</v>
      </c>
      <c r="B18" s="339">
        <v>3820</v>
      </c>
      <c r="C18" s="340">
        <v>7.3553480311928379</v>
      </c>
      <c r="D18" s="339">
        <v>1809</v>
      </c>
      <c r="E18" s="341">
        <v>47.356020942408378</v>
      </c>
    </row>
    <row r="19" spans="1:5" ht="20.100000000000001" customHeight="1" x14ac:dyDescent="0.2">
      <c r="A19" s="338" t="s">
        <v>304</v>
      </c>
      <c r="B19" s="339">
        <v>2708</v>
      </c>
      <c r="C19" s="340">
        <v>5.2142100702801581</v>
      </c>
      <c r="D19" s="339">
        <v>1612</v>
      </c>
      <c r="E19" s="341">
        <v>59.527326440177255</v>
      </c>
    </row>
    <row r="20" spans="1:5" ht="20.100000000000001" customHeight="1" x14ac:dyDescent="0.2">
      <c r="A20" s="338" t="s">
        <v>306</v>
      </c>
      <c r="B20" s="339">
        <v>107</v>
      </c>
      <c r="C20" s="340">
        <v>0.20602676422451141</v>
      </c>
      <c r="D20" s="339">
        <v>44</v>
      </c>
      <c r="E20" s="341">
        <v>41.121495327102799</v>
      </c>
    </row>
    <row r="21" spans="1:5" ht="20.100000000000001" customHeight="1" x14ac:dyDescent="0.2">
      <c r="A21" s="338" t="s">
        <v>561</v>
      </c>
      <c r="B21" s="339">
        <v>23</v>
      </c>
      <c r="C21" s="340">
        <v>4.428612688938096E-2</v>
      </c>
      <c r="D21" s="339">
        <v>13</v>
      </c>
      <c r="E21" s="341">
        <v>56.521739130434781</v>
      </c>
    </row>
    <row r="22" spans="1:5" ht="20.100000000000001" customHeight="1" x14ac:dyDescent="0.2">
      <c r="A22" s="338" t="s">
        <v>399</v>
      </c>
      <c r="B22" s="339">
        <v>108</v>
      </c>
      <c r="C22" s="340">
        <v>0.20795224800231057</v>
      </c>
      <c r="D22" s="339">
        <v>50</v>
      </c>
      <c r="E22" s="341">
        <v>46.296296296296298</v>
      </c>
    </row>
    <row r="23" spans="1:5" ht="20.100000000000001" customHeight="1" x14ac:dyDescent="0.2">
      <c r="A23" s="342" t="s">
        <v>400</v>
      </c>
      <c r="B23" s="343">
        <v>102</v>
      </c>
      <c r="C23" s="344">
        <v>0.19639934533551553</v>
      </c>
      <c r="D23" s="343">
        <v>0</v>
      </c>
      <c r="E23" s="345">
        <v>0</v>
      </c>
    </row>
    <row r="24" spans="1:5" ht="20.100000000000001" customHeight="1" x14ac:dyDescent="0.2">
      <c r="A24" s="332"/>
      <c r="B24" s="318"/>
      <c r="C24" s="346"/>
      <c r="D24" s="318"/>
      <c r="E24" s="346"/>
    </row>
    <row r="26" spans="1:5" x14ac:dyDescent="0.2">
      <c r="A26" s="26" t="s">
        <v>383</v>
      </c>
    </row>
    <row r="27" spans="1:5" x14ac:dyDescent="0.2">
      <c r="A27" s="266" t="s">
        <v>651</v>
      </c>
    </row>
  </sheetData>
  <sheetProtection password="C43B" sheet="1" objects="1" scenarios="1"/>
  <mergeCells count="7">
    <mergeCell ref="A1:E2"/>
    <mergeCell ref="B4:E4"/>
    <mergeCell ref="A5:A6"/>
    <mergeCell ref="B5:B6"/>
    <mergeCell ref="C5:C6"/>
    <mergeCell ref="D5:D6"/>
    <mergeCell ref="E5:E6"/>
  </mergeCells>
  <printOptions horizontalCentered="1"/>
  <pageMargins left="0.43307086614173229" right="0.43307086614173229" top="1.52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A1:Q33"/>
  <sheetViews>
    <sheetView showGridLines="0" zoomScale="80" zoomScaleNormal="8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sqref="A1:O1"/>
    </sheetView>
  </sheetViews>
  <sheetFormatPr defaultColWidth="8" defaultRowHeight="17.100000000000001" customHeight="1" x14ac:dyDescent="0.2"/>
  <cols>
    <col min="1" max="1" width="23.75" style="42" customWidth="1"/>
    <col min="2" max="2" width="19.625" style="42" customWidth="1"/>
    <col min="3" max="3" width="1" style="281" customWidth="1"/>
    <col min="4" max="4" width="13.625" style="42" customWidth="1"/>
    <col min="5" max="5" width="13.25" style="42" customWidth="1"/>
    <col min="6" max="7" width="13.625" style="46" customWidth="1"/>
    <col min="8" max="8" width="0.875" style="45" customWidth="1"/>
    <col min="9" max="9" width="12.625" style="42" customWidth="1"/>
    <col min="10" max="11" width="13.625" style="46" customWidth="1"/>
    <col min="12" max="12" width="0.875" style="47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7" ht="24.75" customHeight="1" x14ac:dyDescent="0.2">
      <c r="A1" s="382" t="s">
        <v>569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7" ht="16.5" customHeight="1" x14ac:dyDescent="0.2">
      <c r="A2" s="43" t="s">
        <v>290</v>
      </c>
      <c r="B2" s="43"/>
      <c r="C2" s="277"/>
      <c r="D2" s="43"/>
      <c r="E2" s="43"/>
      <c r="F2" s="44"/>
      <c r="G2" s="44"/>
    </row>
    <row r="3" spans="1:17" ht="20.100000000000001" customHeight="1" x14ac:dyDescent="0.2">
      <c r="A3" s="383" t="s">
        <v>0</v>
      </c>
      <c r="B3" s="383"/>
      <c r="C3" s="278"/>
      <c r="D3" s="383" t="s">
        <v>636</v>
      </c>
      <c r="E3" s="383"/>
      <c r="F3" s="383"/>
      <c r="G3" s="383"/>
      <c r="H3" s="36"/>
      <c r="I3" s="384" t="s">
        <v>548</v>
      </c>
      <c r="J3" s="384"/>
      <c r="K3" s="384"/>
      <c r="L3" s="36"/>
      <c r="M3" s="384" t="s">
        <v>637</v>
      </c>
      <c r="N3" s="384"/>
      <c r="O3" s="384"/>
    </row>
    <row r="4" spans="1:17" ht="20.100000000000001" customHeight="1" x14ac:dyDescent="0.2">
      <c r="A4" s="383"/>
      <c r="B4" s="383"/>
      <c r="C4" s="278"/>
      <c r="D4" s="385" t="s">
        <v>1</v>
      </c>
      <c r="E4" s="386"/>
      <c r="F4" s="49" t="s">
        <v>2</v>
      </c>
      <c r="G4" s="50" t="s">
        <v>3</v>
      </c>
      <c r="H4" s="36"/>
      <c r="I4" s="51" t="s">
        <v>1</v>
      </c>
      <c r="J4" s="49" t="s">
        <v>2</v>
      </c>
      <c r="K4" s="50" t="s">
        <v>3</v>
      </c>
      <c r="L4" s="36"/>
      <c r="M4" s="51" t="s">
        <v>1</v>
      </c>
      <c r="N4" s="52" t="s">
        <v>2</v>
      </c>
      <c r="O4" s="53" t="s">
        <v>3</v>
      </c>
    </row>
    <row r="5" spans="1:17" ht="12" customHeight="1" x14ac:dyDescent="0.2">
      <c r="A5" s="383"/>
      <c r="B5" s="383"/>
      <c r="C5" s="278"/>
      <c r="D5" s="387" t="s">
        <v>4</v>
      </c>
      <c r="E5" s="389" t="s">
        <v>5</v>
      </c>
      <c r="F5" s="390" t="s">
        <v>6</v>
      </c>
      <c r="G5" s="392" t="s">
        <v>562</v>
      </c>
      <c r="H5" s="36"/>
      <c r="I5" s="375" t="s">
        <v>4</v>
      </c>
      <c r="J5" s="376" t="s">
        <v>6</v>
      </c>
      <c r="K5" s="377" t="s">
        <v>562</v>
      </c>
      <c r="L5" s="36"/>
      <c r="M5" s="375" t="s">
        <v>4</v>
      </c>
      <c r="N5" s="380" t="s">
        <v>6</v>
      </c>
      <c r="O5" s="381" t="s">
        <v>562</v>
      </c>
    </row>
    <row r="6" spans="1:17" ht="12" customHeight="1" x14ac:dyDescent="0.2">
      <c r="A6" s="383"/>
      <c r="B6" s="383"/>
      <c r="C6" s="278"/>
      <c r="D6" s="388"/>
      <c r="E6" s="389"/>
      <c r="F6" s="391"/>
      <c r="G6" s="393"/>
      <c r="H6" s="36"/>
      <c r="I6" s="375"/>
      <c r="J6" s="376"/>
      <c r="K6" s="377"/>
      <c r="L6" s="36"/>
      <c r="M6" s="375"/>
      <c r="N6" s="380"/>
      <c r="O6" s="381"/>
    </row>
    <row r="7" spans="1:17" s="62" customFormat="1" ht="12.75" customHeight="1" x14ac:dyDescent="0.2">
      <c r="A7" s="384"/>
      <c r="B7" s="384"/>
      <c r="C7" s="278"/>
      <c r="D7" s="54" t="s">
        <v>7</v>
      </c>
      <c r="E7" s="55" t="s">
        <v>8</v>
      </c>
      <c r="F7" s="56" t="s">
        <v>9</v>
      </c>
      <c r="G7" s="57" t="s">
        <v>10</v>
      </c>
      <c r="H7" s="36"/>
      <c r="I7" s="54" t="s">
        <v>11</v>
      </c>
      <c r="J7" s="58" t="s">
        <v>12</v>
      </c>
      <c r="K7" s="59" t="s">
        <v>13</v>
      </c>
      <c r="L7" s="36"/>
      <c r="M7" s="54" t="s">
        <v>14</v>
      </c>
      <c r="N7" s="60" t="s">
        <v>15</v>
      </c>
      <c r="O7" s="61" t="s">
        <v>16</v>
      </c>
    </row>
    <row r="8" spans="1:17" ht="30" customHeight="1" x14ac:dyDescent="0.2">
      <c r="A8" s="378" t="s">
        <v>411</v>
      </c>
      <c r="B8" s="378"/>
      <c r="C8" s="278" t="s">
        <v>447</v>
      </c>
      <c r="D8" s="63">
        <v>94136</v>
      </c>
      <c r="E8" s="64">
        <f>+D8/$D$25</f>
        <v>0.55286634678068236</v>
      </c>
      <c r="F8" s="65">
        <v>2959837.47</v>
      </c>
      <c r="G8" s="66"/>
      <c r="H8" s="67">
        <v>0</v>
      </c>
      <c r="I8" s="68">
        <v>92473</v>
      </c>
      <c r="J8" s="65">
        <v>2942449.03</v>
      </c>
      <c r="K8" s="69"/>
      <c r="L8" s="67">
        <v>0</v>
      </c>
      <c r="M8" s="70">
        <f>+D8/I8</f>
        <v>1.0179836276534773</v>
      </c>
      <c r="N8" s="71">
        <f>+F8/J8</f>
        <v>1.0059095127299453</v>
      </c>
      <c r="O8" s="72"/>
    </row>
    <row r="9" spans="1:17" ht="30" customHeight="1" x14ac:dyDescent="0.2">
      <c r="A9" s="373" t="s">
        <v>17</v>
      </c>
      <c r="B9" s="373"/>
      <c r="C9" s="278" t="s">
        <v>464</v>
      </c>
      <c r="D9" s="73">
        <v>3312</v>
      </c>
      <c r="E9" s="74">
        <f t="shared" ref="E9:E22" si="0">+D9/$D$25</f>
        <v>1.9451573686343374E-2</v>
      </c>
      <c r="F9" s="75"/>
      <c r="G9" s="76"/>
      <c r="H9" s="67">
        <v>0</v>
      </c>
      <c r="I9" s="73">
        <v>3204</v>
      </c>
      <c r="J9" s="75"/>
      <c r="K9" s="76"/>
      <c r="L9" s="67">
        <v>0</v>
      </c>
      <c r="M9" s="77">
        <f t="shared" ref="M9:M25" si="1">+D9/I9</f>
        <v>1.0337078651685394</v>
      </c>
      <c r="N9" s="77"/>
      <c r="O9" s="78"/>
    </row>
    <row r="10" spans="1:17" ht="30" customHeight="1" x14ac:dyDescent="0.2">
      <c r="A10" s="373" t="s">
        <v>345</v>
      </c>
      <c r="B10" s="373"/>
      <c r="C10" s="278" t="s">
        <v>448</v>
      </c>
      <c r="D10" s="73">
        <v>50820</v>
      </c>
      <c r="E10" s="74">
        <f t="shared" si="0"/>
        <v>0.298468893339363</v>
      </c>
      <c r="F10" s="75">
        <v>115835.07</v>
      </c>
      <c r="G10" s="76"/>
      <c r="H10" s="67">
        <v>0</v>
      </c>
      <c r="I10" s="73">
        <v>55068</v>
      </c>
      <c r="J10" s="75">
        <v>126468.02</v>
      </c>
      <c r="K10" s="76"/>
      <c r="L10" s="67">
        <v>0</v>
      </c>
      <c r="M10" s="77">
        <f t="shared" si="1"/>
        <v>0.92285901067770759</v>
      </c>
      <c r="N10" s="77">
        <f t="shared" ref="N10:N22" si="2">+F10/J10</f>
        <v>0.91592380429455611</v>
      </c>
      <c r="O10" s="78"/>
      <c r="Q10" s="46"/>
    </row>
    <row r="11" spans="1:17" ht="30" customHeight="1" x14ac:dyDescent="0.2">
      <c r="A11" s="379" t="s">
        <v>18</v>
      </c>
      <c r="B11" s="379"/>
      <c r="C11" s="279" t="s">
        <v>465</v>
      </c>
      <c r="D11" s="73">
        <v>0</v>
      </c>
      <c r="E11" s="74">
        <f t="shared" si="0"/>
        <v>0</v>
      </c>
      <c r="F11" s="75">
        <v>0</v>
      </c>
      <c r="G11" s="76"/>
      <c r="H11" s="67">
        <v>0</v>
      </c>
      <c r="I11" s="73">
        <v>0</v>
      </c>
      <c r="J11" s="75">
        <v>0</v>
      </c>
      <c r="K11" s="76"/>
      <c r="L11" s="67">
        <v>0</v>
      </c>
      <c r="M11" s="77">
        <f>IFERROR(+D11/I11,0)</f>
        <v>0</v>
      </c>
      <c r="N11" s="74">
        <f>IFERROR(+F11/J11,0)</f>
        <v>0</v>
      </c>
      <c r="O11" s="78"/>
    </row>
    <row r="12" spans="1:17" ht="30" customHeight="1" x14ac:dyDescent="0.2">
      <c r="A12" s="373" t="s">
        <v>19</v>
      </c>
      <c r="B12" s="373"/>
      <c r="C12" s="279" t="s">
        <v>443</v>
      </c>
      <c r="D12" s="73">
        <v>128202</v>
      </c>
      <c r="E12" s="74">
        <f t="shared" si="0"/>
        <v>0.75293799810887474</v>
      </c>
      <c r="F12" s="75">
        <v>2742252.07</v>
      </c>
      <c r="G12" s="76"/>
      <c r="H12" s="67">
        <v>0</v>
      </c>
      <c r="I12" s="73">
        <v>127551</v>
      </c>
      <c r="J12" s="75">
        <v>2708723.89</v>
      </c>
      <c r="K12" s="76"/>
      <c r="L12" s="67">
        <v>0</v>
      </c>
      <c r="M12" s="77">
        <f t="shared" si="1"/>
        <v>1.0051038408166146</v>
      </c>
      <c r="N12" s="74">
        <f t="shared" si="2"/>
        <v>1.0123778507376771</v>
      </c>
      <c r="O12" s="78"/>
    </row>
    <row r="13" spans="1:17" ht="30" customHeight="1" x14ac:dyDescent="0.2">
      <c r="A13" s="371" t="s">
        <v>549</v>
      </c>
      <c r="B13" s="371"/>
      <c r="C13" s="279" t="s">
        <v>466</v>
      </c>
      <c r="D13" s="73">
        <v>51348</v>
      </c>
      <c r="E13" s="74">
        <f t="shared" si="0"/>
        <v>0.30156986885457715</v>
      </c>
      <c r="F13" s="75"/>
      <c r="G13" s="76">
        <v>66167.28</v>
      </c>
      <c r="H13" s="67">
        <v>0</v>
      </c>
      <c r="I13" s="73">
        <v>56893</v>
      </c>
      <c r="J13" s="75"/>
      <c r="K13" s="76">
        <v>74597.41</v>
      </c>
      <c r="L13" s="67">
        <v>0</v>
      </c>
      <c r="M13" s="77">
        <f t="shared" si="1"/>
        <v>0.902536340147294</v>
      </c>
      <c r="N13" s="74"/>
      <c r="O13" s="79">
        <f t="shared" ref="O13" si="3">+G13/K13</f>
        <v>0.88699165292736026</v>
      </c>
      <c r="Q13" s="46"/>
    </row>
    <row r="14" spans="1:17" ht="30" customHeight="1" x14ac:dyDescent="0.2">
      <c r="A14" s="373" t="s">
        <v>565</v>
      </c>
      <c r="B14" s="373"/>
      <c r="C14" s="279" t="s">
        <v>467</v>
      </c>
      <c r="D14" s="73">
        <v>23811</v>
      </c>
      <c r="E14" s="74">
        <f t="shared" si="0"/>
        <v>0.13984342422872043</v>
      </c>
      <c r="F14" s="75"/>
      <c r="G14" s="76"/>
      <c r="H14" s="67">
        <v>0</v>
      </c>
      <c r="I14" s="73">
        <v>23032</v>
      </c>
      <c r="J14" s="80"/>
      <c r="K14" s="76"/>
      <c r="L14" s="67">
        <v>0</v>
      </c>
      <c r="M14" s="77">
        <f t="shared" si="1"/>
        <v>1.0338225078152137</v>
      </c>
      <c r="N14" s="74"/>
      <c r="O14" s="78"/>
    </row>
    <row r="15" spans="1:17" ht="30" customHeight="1" x14ac:dyDescent="0.2">
      <c r="A15" s="371" t="s">
        <v>566</v>
      </c>
      <c r="B15" s="371"/>
      <c r="C15" s="279" t="s">
        <v>468</v>
      </c>
      <c r="D15" s="73">
        <v>21210</v>
      </c>
      <c r="E15" s="74">
        <f t="shared" si="0"/>
        <v>0.12456759598047795</v>
      </c>
      <c r="F15" s="75"/>
      <c r="G15" s="76"/>
      <c r="H15" s="67">
        <v>0</v>
      </c>
      <c r="I15" s="73">
        <v>21063</v>
      </c>
      <c r="J15" s="80"/>
      <c r="K15" s="76"/>
      <c r="L15" s="67">
        <v>0</v>
      </c>
      <c r="M15" s="77">
        <f t="shared" si="1"/>
        <v>1.0069790628115654</v>
      </c>
      <c r="N15" s="74"/>
      <c r="O15" s="78"/>
    </row>
    <row r="16" spans="1:17" ht="30" customHeight="1" x14ac:dyDescent="0.2">
      <c r="A16" s="371" t="s">
        <v>567</v>
      </c>
      <c r="B16" s="371"/>
      <c r="C16" s="279" t="s">
        <v>469</v>
      </c>
      <c r="D16" s="73">
        <v>5087</v>
      </c>
      <c r="E16" s="74">
        <f t="shared" si="0"/>
        <v>2.987625463237583E-2</v>
      </c>
      <c r="F16" s="75"/>
      <c r="G16" s="76"/>
      <c r="H16" s="67">
        <v>0</v>
      </c>
      <c r="I16" s="73">
        <v>5619</v>
      </c>
      <c r="J16" s="80"/>
      <c r="K16" s="76"/>
      <c r="L16" s="67">
        <v>0</v>
      </c>
      <c r="M16" s="77">
        <f t="shared" si="1"/>
        <v>0.90532123153586053</v>
      </c>
      <c r="N16" s="74"/>
      <c r="O16" s="78"/>
    </row>
    <row r="17" spans="1:15" ht="30" customHeight="1" x14ac:dyDescent="0.2">
      <c r="A17" s="81" t="s">
        <v>21</v>
      </c>
      <c r="B17" s="81"/>
      <c r="C17" s="279" t="s">
        <v>20</v>
      </c>
      <c r="D17" s="73">
        <v>324</v>
      </c>
      <c r="E17" s="74">
        <f t="shared" si="0"/>
        <v>1.9028713388814171E-3</v>
      </c>
      <c r="F17" s="75">
        <v>14159.36</v>
      </c>
      <c r="G17" s="76"/>
      <c r="H17" s="67">
        <v>0</v>
      </c>
      <c r="I17" s="73">
        <v>367</v>
      </c>
      <c r="J17" s="75">
        <v>14781.8</v>
      </c>
      <c r="K17" s="76"/>
      <c r="L17" s="67">
        <v>0</v>
      </c>
      <c r="M17" s="77">
        <f t="shared" si="1"/>
        <v>0.8828337874659401</v>
      </c>
      <c r="N17" s="74">
        <f t="shared" si="2"/>
        <v>0.95789146112110846</v>
      </c>
      <c r="O17" s="78"/>
    </row>
    <row r="18" spans="1:15" ht="30" customHeight="1" x14ac:dyDescent="0.2">
      <c r="A18" s="81" t="s">
        <v>23</v>
      </c>
      <c r="B18" s="81"/>
      <c r="C18" s="279" t="s">
        <v>22</v>
      </c>
      <c r="D18" s="73">
        <v>951</v>
      </c>
      <c r="E18" s="74">
        <f t="shared" si="0"/>
        <v>5.5852797631982332E-3</v>
      </c>
      <c r="F18" s="75">
        <v>26402.32</v>
      </c>
      <c r="G18" s="76"/>
      <c r="H18" s="67">
        <v>0</v>
      </c>
      <c r="I18" s="73">
        <v>1000</v>
      </c>
      <c r="J18" s="75">
        <v>29160.49</v>
      </c>
      <c r="K18" s="76"/>
      <c r="L18" s="67">
        <v>0</v>
      </c>
      <c r="M18" s="77">
        <f t="shared" si="1"/>
        <v>0.95099999999999996</v>
      </c>
      <c r="N18" s="74">
        <f t="shared" si="2"/>
        <v>0.90541414084605565</v>
      </c>
      <c r="O18" s="78"/>
    </row>
    <row r="19" spans="1:15" ht="30" customHeight="1" x14ac:dyDescent="0.2">
      <c r="A19" s="371" t="s">
        <v>24</v>
      </c>
      <c r="B19" s="371"/>
      <c r="C19" s="279" t="s">
        <v>470</v>
      </c>
      <c r="D19" s="73">
        <v>360</v>
      </c>
      <c r="E19" s="74">
        <f t="shared" si="0"/>
        <v>2.1143014876460189E-3</v>
      </c>
      <c r="F19" s="75">
        <v>10560.15</v>
      </c>
      <c r="G19" s="76"/>
      <c r="H19" s="67">
        <v>0</v>
      </c>
      <c r="I19" s="73">
        <v>380</v>
      </c>
      <c r="J19" s="75">
        <v>11181.21</v>
      </c>
      <c r="K19" s="76"/>
      <c r="L19" s="67">
        <v>0</v>
      </c>
      <c r="M19" s="77">
        <f t="shared" si="1"/>
        <v>0.94736842105263153</v>
      </c>
      <c r="N19" s="74">
        <f t="shared" si="2"/>
        <v>0.94445502767589562</v>
      </c>
      <c r="O19" s="78"/>
    </row>
    <row r="20" spans="1:15" ht="30" customHeight="1" x14ac:dyDescent="0.2">
      <c r="A20" s="371" t="s">
        <v>25</v>
      </c>
      <c r="B20" s="371"/>
      <c r="C20" s="279" t="s">
        <v>471</v>
      </c>
      <c r="D20" s="73">
        <v>2523</v>
      </c>
      <c r="E20" s="74">
        <f t="shared" si="0"/>
        <v>1.481772959258585E-2</v>
      </c>
      <c r="F20" s="75">
        <v>39083.17</v>
      </c>
      <c r="G20" s="76"/>
      <c r="H20" s="67">
        <v>0</v>
      </c>
      <c r="I20" s="73">
        <v>2576</v>
      </c>
      <c r="J20" s="75">
        <v>39874</v>
      </c>
      <c r="K20" s="76"/>
      <c r="L20" s="67">
        <v>0</v>
      </c>
      <c r="M20" s="77">
        <f t="shared" si="1"/>
        <v>0.97942546583850931</v>
      </c>
      <c r="N20" s="74">
        <f t="shared" si="2"/>
        <v>0.98016677534232832</v>
      </c>
      <c r="O20" s="78"/>
    </row>
    <row r="21" spans="1:15" ht="30" customHeight="1" x14ac:dyDescent="0.2">
      <c r="A21" s="371" t="s">
        <v>26</v>
      </c>
      <c r="B21" s="371"/>
      <c r="C21" s="279" t="s">
        <v>472</v>
      </c>
      <c r="D21" s="73">
        <v>869</v>
      </c>
      <c r="E21" s="74">
        <f t="shared" si="0"/>
        <v>5.1036888687899734E-3</v>
      </c>
      <c r="F21" s="75">
        <v>16492.169999999998</v>
      </c>
      <c r="G21" s="76"/>
      <c r="H21" s="67">
        <v>0</v>
      </c>
      <c r="I21" s="73">
        <v>1705</v>
      </c>
      <c r="J21" s="75">
        <v>31268.94</v>
      </c>
      <c r="K21" s="76"/>
      <c r="L21" s="67">
        <v>0</v>
      </c>
      <c r="M21" s="77">
        <f t="shared" si="1"/>
        <v>0.50967741935483868</v>
      </c>
      <c r="N21" s="74">
        <f t="shared" si="2"/>
        <v>0.52742977536174873</v>
      </c>
      <c r="O21" s="78"/>
    </row>
    <row r="22" spans="1:15" ht="30" customHeight="1" x14ac:dyDescent="0.2">
      <c r="A22" s="371" t="s">
        <v>27</v>
      </c>
      <c r="B22" s="371"/>
      <c r="C22" s="278" t="s">
        <v>473</v>
      </c>
      <c r="D22" s="73">
        <v>2</v>
      </c>
      <c r="E22" s="74">
        <f t="shared" si="0"/>
        <v>1.1746119375811217E-5</v>
      </c>
      <c r="F22" s="75">
        <v>46.17</v>
      </c>
      <c r="G22" s="76"/>
      <c r="H22" s="67">
        <v>0</v>
      </c>
      <c r="I22" s="73">
        <v>2</v>
      </c>
      <c r="J22" s="75">
        <v>46.28</v>
      </c>
      <c r="K22" s="76"/>
      <c r="L22" s="67">
        <v>0</v>
      </c>
      <c r="M22" s="77">
        <f t="shared" si="1"/>
        <v>1</v>
      </c>
      <c r="N22" s="74">
        <f t="shared" si="2"/>
        <v>0.99762316335350043</v>
      </c>
      <c r="O22" s="78"/>
    </row>
    <row r="23" spans="1:15" ht="30" customHeight="1" x14ac:dyDescent="0.2">
      <c r="A23" s="371" t="s">
        <v>516</v>
      </c>
      <c r="B23" s="371"/>
      <c r="C23" s="278" t="s">
        <v>518</v>
      </c>
      <c r="D23" s="73">
        <v>81</v>
      </c>
      <c r="E23" s="74">
        <f t="shared" ref="E23:E24" si="4">+D23/$D$25</f>
        <v>4.7571783472035426E-4</v>
      </c>
      <c r="F23" s="75">
        <v>1614.41</v>
      </c>
      <c r="G23" s="76"/>
      <c r="H23" s="67">
        <v>0</v>
      </c>
      <c r="I23" s="73">
        <v>61</v>
      </c>
      <c r="J23" s="75">
        <v>1189.6500000000001</v>
      </c>
      <c r="K23" s="76"/>
      <c r="L23" s="67">
        <v>0</v>
      </c>
      <c r="M23" s="77">
        <f t="shared" ref="M23" si="5">+D23/I23</f>
        <v>1.3278688524590163</v>
      </c>
      <c r="N23" s="74">
        <f t="shared" ref="N23" si="6">+F23/J23</f>
        <v>1.3570461900558988</v>
      </c>
      <c r="O23" s="78"/>
    </row>
    <row r="24" spans="1:15" ht="30" customHeight="1" thickBot="1" x14ac:dyDescent="0.25">
      <c r="A24" s="374" t="s">
        <v>517</v>
      </c>
      <c r="B24" s="374"/>
      <c r="C24" s="278" t="s">
        <v>519</v>
      </c>
      <c r="D24" s="73">
        <v>11</v>
      </c>
      <c r="E24" s="74">
        <f t="shared" si="4"/>
        <v>6.4603656566961692E-5</v>
      </c>
      <c r="F24" s="75">
        <v>884.04</v>
      </c>
      <c r="G24" s="76"/>
      <c r="H24" s="67">
        <v>0</v>
      </c>
      <c r="I24" s="73">
        <v>3</v>
      </c>
      <c r="J24" s="75" t="s">
        <v>505</v>
      </c>
      <c r="K24" s="76"/>
      <c r="L24" s="67">
        <v>0</v>
      </c>
      <c r="M24" s="77"/>
      <c r="N24" s="74"/>
      <c r="O24" s="78"/>
    </row>
    <row r="25" spans="1:15" ht="30" customHeight="1" thickTop="1" x14ac:dyDescent="0.2">
      <c r="A25" s="372" t="s">
        <v>28</v>
      </c>
      <c r="B25" s="372"/>
      <c r="C25" s="278"/>
      <c r="D25" s="82">
        <v>170269</v>
      </c>
      <c r="E25" s="83"/>
      <c r="F25" s="84"/>
      <c r="G25" s="85"/>
      <c r="H25" s="36">
        <v>0</v>
      </c>
      <c r="I25" s="82">
        <v>171350</v>
      </c>
      <c r="J25" s="86"/>
      <c r="K25" s="87"/>
      <c r="L25" s="36">
        <v>0</v>
      </c>
      <c r="M25" s="88">
        <f t="shared" si="1"/>
        <v>0.99369127516778522</v>
      </c>
      <c r="N25" s="89"/>
      <c r="O25" s="90"/>
    </row>
    <row r="26" spans="1:15" ht="11.25" customHeight="1" x14ac:dyDescent="0.2">
      <c r="A26" s="45"/>
      <c r="B26" s="91"/>
      <c r="C26" s="280"/>
      <c r="D26" s="92">
        <v>2020</v>
      </c>
      <c r="G26" s="44"/>
      <c r="H26" s="93"/>
      <c r="I26" s="94">
        <v>2019</v>
      </c>
    </row>
    <row r="27" spans="1:15" ht="11.25" customHeight="1" x14ac:dyDescent="0.2">
      <c r="B27" s="1"/>
      <c r="C27" s="109"/>
      <c r="D27" s="1"/>
      <c r="E27" s="1"/>
      <c r="F27" s="1"/>
      <c r="G27" s="1"/>
      <c r="H27" s="1"/>
      <c r="I27" s="1"/>
    </row>
    <row r="28" spans="1:15" ht="11.25" customHeight="1" x14ac:dyDescent="0.2">
      <c r="A28" s="42" t="s">
        <v>29</v>
      </c>
      <c r="B28" s="1"/>
      <c r="C28" s="109"/>
      <c r="D28" s="1"/>
      <c r="E28" s="1"/>
      <c r="F28" s="1"/>
      <c r="G28" s="1"/>
      <c r="H28" s="1"/>
      <c r="I28" s="1"/>
    </row>
    <row r="29" spans="1:15" ht="11.25" customHeight="1" x14ac:dyDescent="0.2">
      <c r="A29" s="95"/>
      <c r="B29" s="1"/>
      <c r="C29" s="109"/>
      <c r="D29" s="1"/>
      <c r="E29" s="1"/>
      <c r="F29" s="1"/>
      <c r="G29" s="1"/>
      <c r="H29" s="1"/>
      <c r="I29" s="1"/>
    </row>
    <row r="30" spans="1:15" ht="11.25" customHeight="1" x14ac:dyDescent="0.2">
      <c r="A30" s="95" t="s">
        <v>638</v>
      </c>
      <c r="B30" s="1"/>
      <c r="C30" s="109"/>
      <c r="D30" s="1"/>
      <c r="E30" s="1"/>
      <c r="F30" s="1"/>
      <c r="G30" s="1"/>
      <c r="H30" s="1"/>
      <c r="I30" s="1"/>
    </row>
    <row r="31" spans="1:15" ht="11.25" customHeight="1" x14ac:dyDescent="0.2">
      <c r="B31" s="1"/>
      <c r="C31" s="109"/>
      <c r="D31" s="1"/>
      <c r="E31" s="1"/>
      <c r="F31" s="1"/>
      <c r="G31" s="1"/>
      <c r="H31" s="1"/>
      <c r="I31" s="1"/>
    </row>
    <row r="32" spans="1:15" ht="11.25" customHeight="1" x14ac:dyDescent="0.2">
      <c r="B32" s="96"/>
      <c r="C32" s="280"/>
      <c r="G32" s="97"/>
      <c r="H32" s="93"/>
      <c r="I32" s="98"/>
    </row>
    <row r="33" spans="2:9" ht="11.25" customHeight="1" x14ac:dyDescent="0.2">
      <c r="B33" s="96"/>
      <c r="C33" s="280"/>
      <c r="G33" s="97"/>
      <c r="H33" s="93"/>
      <c r="I33" s="98"/>
    </row>
  </sheetData>
  <sheetProtection password="C43B" sheet="1" objects="1" scenarios="1"/>
  <mergeCells count="32">
    <mergeCell ref="N5:N6"/>
    <mergeCell ref="O5:O6"/>
    <mergeCell ref="A1:O1"/>
    <mergeCell ref="A3:B7"/>
    <mergeCell ref="D3:G3"/>
    <mergeCell ref="I3:K3"/>
    <mergeCell ref="M3:O3"/>
    <mergeCell ref="D4:E4"/>
    <mergeCell ref="D5:D6"/>
    <mergeCell ref="E5:E6"/>
    <mergeCell ref="F5:F6"/>
    <mergeCell ref="G5:G6"/>
    <mergeCell ref="A13:B13"/>
    <mergeCell ref="I5:I6"/>
    <mergeCell ref="J5:J6"/>
    <mergeCell ref="K5:K6"/>
    <mergeCell ref="M5:M6"/>
    <mergeCell ref="A8:B8"/>
    <mergeCell ref="A9:B9"/>
    <mergeCell ref="A10:B10"/>
    <mergeCell ref="A11:B11"/>
    <mergeCell ref="A12:B12"/>
    <mergeCell ref="A22:B22"/>
    <mergeCell ref="A25:B25"/>
    <mergeCell ref="A14:B14"/>
    <mergeCell ref="A15:B15"/>
    <mergeCell ref="A16:B16"/>
    <mergeCell ref="A19:B19"/>
    <mergeCell ref="A20:B20"/>
    <mergeCell ref="A21:B21"/>
    <mergeCell ref="A23:B23"/>
    <mergeCell ref="A24:B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&amp;R&amp;8Pág. &amp;P / &amp;N</oddFooter>
  </headerFooter>
  <ignoredErrors>
    <ignoredError sqref="M11:N1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A1:P23"/>
  <sheetViews>
    <sheetView showGridLines="0" zoomScale="80" zoomScaleNormal="80" workbookViewId="0">
      <pane xSplit="2" ySplit="1" topLeftCell="C2" activePane="bottomRight" state="frozen"/>
      <selection pane="topRight" activeCell="C1" sqref="C1"/>
      <selection pane="bottomLeft" activeCell="A8" sqref="A8"/>
      <selection pane="bottomRight" activeCell="D19" sqref="D19"/>
    </sheetView>
  </sheetViews>
  <sheetFormatPr defaultColWidth="8" defaultRowHeight="17.100000000000001" customHeight="1" x14ac:dyDescent="0.2"/>
  <cols>
    <col min="1" max="1" width="23.75" style="42" customWidth="1"/>
    <col min="2" max="2" width="19.625" style="42" customWidth="1"/>
    <col min="3" max="3" width="0.875" style="281" customWidth="1"/>
    <col min="4" max="4" width="13.625" style="42" customWidth="1"/>
    <col min="5" max="5" width="13.25" style="42" customWidth="1"/>
    <col min="6" max="7" width="13.625" style="46" customWidth="1"/>
    <col min="8" max="8" width="0.875" style="45" customWidth="1"/>
    <col min="9" max="9" width="12.625" style="42" customWidth="1"/>
    <col min="10" max="10" width="13.625" style="46" customWidth="1"/>
    <col min="11" max="11" width="8.875" style="47" bestFit="1" customWidth="1"/>
    <col min="12" max="12" width="0.875" style="48" customWidth="1"/>
    <col min="13" max="13" width="13.375" style="48" bestFit="1" customWidth="1"/>
    <col min="14" max="14" width="11.625" style="42" customWidth="1"/>
    <col min="15" max="15" width="8.875" style="42" bestFit="1" customWidth="1"/>
    <col min="16" max="16384" width="8" style="42"/>
  </cols>
  <sheetData>
    <row r="1" spans="1:16" ht="24.75" customHeight="1" x14ac:dyDescent="0.2">
      <c r="A1" s="382" t="s">
        <v>569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6" ht="17.100000000000001" customHeight="1" x14ac:dyDescent="0.2">
      <c r="A2" s="43" t="s">
        <v>291</v>
      </c>
    </row>
    <row r="3" spans="1:16" s="45" customFormat="1" ht="17.100000000000001" customHeight="1" x14ac:dyDescent="0.2">
      <c r="A3" s="383" t="s">
        <v>0</v>
      </c>
      <c r="B3" s="383"/>
      <c r="C3" s="278"/>
      <c r="D3" s="384" t="s">
        <v>636</v>
      </c>
      <c r="E3" s="384"/>
      <c r="F3" s="384"/>
      <c r="G3" s="384"/>
      <c r="I3" s="384" t="s">
        <v>548</v>
      </c>
      <c r="J3" s="384"/>
      <c r="K3" s="384"/>
      <c r="L3" s="48"/>
      <c r="M3" s="384" t="s">
        <v>637</v>
      </c>
      <c r="N3" s="384"/>
      <c r="O3" s="384"/>
      <c r="P3" s="42"/>
    </row>
    <row r="4" spans="1:16" s="45" customFormat="1" ht="17.100000000000001" customHeight="1" x14ac:dyDescent="0.2">
      <c r="A4" s="383"/>
      <c r="B4" s="383"/>
      <c r="C4" s="278"/>
      <c r="D4" s="396" t="s">
        <v>1</v>
      </c>
      <c r="E4" s="385"/>
      <c r="F4" s="49" t="s">
        <v>2</v>
      </c>
      <c r="G4" s="50" t="s">
        <v>3</v>
      </c>
      <c r="I4" s="273" t="s">
        <v>1</v>
      </c>
      <c r="J4" s="49" t="s">
        <v>2</v>
      </c>
      <c r="K4" s="50" t="s">
        <v>3</v>
      </c>
      <c r="L4" s="48"/>
      <c r="M4" s="271" t="s">
        <v>1</v>
      </c>
      <c r="N4" s="272" t="s">
        <v>2</v>
      </c>
      <c r="O4" s="53" t="s">
        <v>3</v>
      </c>
      <c r="P4" s="42"/>
    </row>
    <row r="5" spans="1:16" s="45" customFormat="1" ht="17.100000000000001" customHeight="1" x14ac:dyDescent="0.2">
      <c r="A5" s="383"/>
      <c r="B5" s="383"/>
      <c r="C5" s="278"/>
      <c r="D5" s="387" t="s">
        <v>4</v>
      </c>
      <c r="E5" s="397" t="s">
        <v>5</v>
      </c>
      <c r="F5" s="390" t="s">
        <v>6</v>
      </c>
      <c r="G5" s="394" t="s">
        <v>562</v>
      </c>
      <c r="I5" s="387" t="s">
        <v>4</v>
      </c>
      <c r="J5" s="390" t="s">
        <v>6</v>
      </c>
      <c r="K5" s="394" t="s">
        <v>562</v>
      </c>
      <c r="L5" s="48"/>
      <c r="M5" s="375" t="s">
        <v>4</v>
      </c>
      <c r="N5" s="380" t="s">
        <v>6</v>
      </c>
      <c r="O5" s="381" t="s">
        <v>562</v>
      </c>
      <c r="P5" s="42"/>
    </row>
    <row r="6" spans="1:16" s="45" customFormat="1" ht="17.100000000000001" customHeight="1" x14ac:dyDescent="0.2">
      <c r="A6" s="383"/>
      <c r="B6" s="383"/>
      <c r="C6" s="278"/>
      <c r="D6" s="388"/>
      <c r="E6" s="398"/>
      <c r="F6" s="391"/>
      <c r="G6" s="395"/>
      <c r="I6" s="388"/>
      <c r="J6" s="391"/>
      <c r="K6" s="395"/>
      <c r="L6" s="48"/>
      <c r="M6" s="375"/>
      <c r="N6" s="380"/>
      <c r="O6" s="381"/>
      <c r="P6" s="42"/>
    </row>
    <row r="7" spans="1:16" s="45" customFormat="1" ht="17.100000000000001" customHeight="1" x14ac:dyDescent="0.2">
      <c r="A7" s="384"/>
      <c r="B7" s="384"/>
      <c r="C7" s="278"/>
      <c r="D7" s="99" t="s">
        <v>7</v>
      </c>
      <c r="E7" s="55" t="s">
        <v>8</v>
      </c>
      <c r="F7" s="56" t="s">
        <v>9</v>
      </c>
      <c r="G7" s="100" t="s">
        <v>10</v>
      </c>
      <c r="I7" s="99" t="s">
        <v>7</v>
      </c>
      <c r="J7" s="56" t="s">
        <v>9</v>
      </c>
      <c r="K7" s="100" t="s">
        <v>10</v>
      </c>
      <c r="L7" s="48"/>
      <c r="M7" s="54" t="s">
        <v>14</v>
      </c>
      <c r="N7" s="60" t="s">
        <v>15</v>
      </c>
      <c r="O7" s="61" t="s">
        <v>16</v>
      </c>
      <c r="P7" s="42"/>
    </row>
    <row r="8" spans="1:16" s="45" customFormat="1" ht="30" customHeight="1" x14ac:dyDescent="0.2">
      <c r="A8" s="400" t="s">
        <v>19</v>
      </c>
      <c r="B8" s="400"/>
      <c r="C8" s="278" t="s">
        <v>443</v>
      </c>
      <c r="D8" s="68">
        <v>11950</v>
      </c>
      <c r="E8" s="71">
        <f>+D8/$D$19</f>
        <v>0.97646674293185165</v>
      </c>
      <c r="F8" s="75">
        <v>3175.67</v>
      </c>
      <c r="G8" s="101"/>
      <c r="I8" s="68">
        <v>11944</v>
      </c>
      <c r="J8" s="65">
        <v>3395.55</v>
      </c>
      <c r="K8" s="101" t="s">
        <v>351</v>
      </c>
      <c r="L8" s="48"/>
      <c r="M8" s="70">
        <f>+D8/I8</f>
        <v>1.0005023442732752</v>
      </c>
      <c r="N8" s="71">
        <f>+F8/J8</f>
        <v>0.93524465845003013</v>
      </c>
      <c r="O8" s="72"/>
      <c r="P8" s="42"/>
    </row>
    <row r="9" spans="1:16" s="45" customFormat="1" ht="30" customHeight="1" x14ac:dyDescent="0.2">
      <c r="A9" s="371" t="s">
        <v>549</v>
      </c>
      <c r="B9" s="371"/>
      <c r="C9" s="278" t="s">
        <v>466</v>
      </c>
      <c r="D9" s="73">
        <v>1136</v>
      </c>
      <c r="E9" s="74">
        <f t="shared" ref="E9:E18" si="0">+D9/$D$19</f>
        <v>9.2825625102140874E-2</v>
      </c>
      <c r="F9" s="75"/>
      <c r="G9" s="102"/>
      <c r="I9" s="73">
        <v>1829</v>
      </c>
      <c r="J9" s="75"/>
      <c r="K9" s="102" t="s">
        <v>505</v>
      </c>
      <c r="L9" s="48"/>
      <c r="M9" s="77">
        <f t="shared" ref="M9:M19" si="1">+D9/I9</f>
        <v>0.6211044286495353</v>
      </c>
      <c r="N9" s="77"/>
      <c r="O9" s="78"/>
      <c r="P9" s="42"/>
    </row>
    <row r="10" spans="1:16" s="45" customFormat="1" ht="30" customHeight="1" x14ac:dyDescent="0.2">
      <c r="A10" s="361" t="s">
        <v>656</v>
      </c>
      <c r="B10" s="361"/>
      <c r="C10" s="278" t="s">
        <v>657</v>
      </c>
      <c r="D10" s="73">
        <v>3</v>
      </c>
      <c r="E10" s="74">
        <f t="shared" si="0"/>
        <v>2.4513809445987904E-4</v>
      </c>
      <c r="F10" s="75">
        <v>81.739999999999995</v>
      </c>
      <c r="G10" s="102"/>
      <c r="I10" s="73" t="s">
        <v>351</v>
      </c>
      <c r="J10" s="75" t="s">
        <v>351</v>
      </c>
      <c r="K10" s="102" t="s">
        <v>351</v>
      </c>
      <c r="L10" s="48"/>
      <c r="M10" s="77"/>
      <c r="N10" s="77"/>
      <c r="O10" s="78"/>
      <c r="P10" s="42"/>
    </row>
    <row r="11" spans="1:16" s="45" customFormat="1" ht="30" customHeight="1" x14ac:dyDescent="0.2">
      <c r="A11" s="371" t="s">
        <v>415</v>
      </c>
      <c r="B11" s="371"/>
      <c r="C11" s="278" t="s">
        <v>474</v>
      </c>
      <c r="D11" s="73">
        <v>20</v>
      </c>
      <c r="E11" s="74">
        <f t="shared" si="0"/>
        <v>1.6342539630658604E-3</v>
      </c>
      <c r="F11" s="75"/>
      <c r="G11" s="102"/>
      <c r="I11" s="73">
        <v>13</v>
      </c>
      <c r="J11" s="75"/>
      <c r="K11" s="102" t="s">
        <v>351</v>
      </c>
      <c r="L11" s="48"/>
      <c r="M11" s="77">
        <f t="shared" si="1"/>
        <v>1.5384615384615385</v>
      </c>
      <c r="N11" s="77"/>
      <c r="O11" s="78"/>
      <c r="P11" s="42"/>
    </row>
    <row r="12" spans="1:16" s="45" customFormat="1" ht="30" customHeight="1" x14ac:dyDescent="0.2">
      <c r="A12" s="371" t="s">
        <v>416</v>
      </c>
      <c r="B12" s="371"/>
      <c r="C12" s="279" t="s">
        <v>475</v>
      </c>
      <c r="D12" s="73">
        <v>581</v>
      </c>
      <c r="E12" s="74">
        <f t="shared" si="0"/>
        <v>4.7475077627063246E-2</v>
      </c>
      <c r="F12" s="75"/>
      <c r="G12" s="102"/>
      <c r="I12" s="73">
        <v>555</v>
      </c>
      <c r="J12" s="75"/>
      <c r="K12" s="102" t="s">
        <v>351</v>
      </c>
      <c r="L12" s="48"/>
      <c r="M12" s="77">
        <f t="shared" si="1"/>
        <v>1.0468468468468468</v>
      </c>
      <c r="N12" s="74"/>
      <c r="O12" s="78"/>
      <c r="P12" s="42"/>
    </row>
    <row r="13" spans="1:16" s="45" customFormat="1" ht="30" customHeight="1" x14ac:dyDescent="0.2">
      <c r="A13" s="371" t="s">
        <v>417</v>
      </c>
      <c r="B13" s="371"/>
      <c r="C13" s="279" t="s">
        <v>476</v>
      </c>
      <c r="D13" s="73">
        <v>94</v>
      </c>
      <c r="E13" s="74">
        <f t="shared" si="0"/>
        <v>7.6809936264095437E-3</v>
      </c>
      <c r="F13" s="75"/>
      <c r="G13" s="102"/>
      <c r="I13" s="73">
        <v>50</v>
      </c>
      <c r="J13" s="75"/>
      <c r="K13" s="102" t="s">
        <v>351</v>
      </c>
      <c r="L13" s="48"/>
      <c r="M13" s="77">
        <f>IFERROR(+D13/I13,"")</f>
        <v>1.88</v>
      </c>
      <c r="N13" s="74"/>
      <c r="O13" s="78"/>
      <c r="P13" s="42"/>
    </row>
    <row r="14" spans="1:16" s="45" customFormat="1" ht="30" customHeight="1" x14ac:dyDescent="0.2">
      <c r="A14" s="331" t="s">
        <v>550</v>
      </c>
      <c r="B14" s="330"/>
      <c r="C14" s="279" t="s">
        <v>552</v>
      </c>
      <c r="D14" s="73">
        <v>438</v>
      </c>
      <c r="E14" s="74">
        <f t="shared" ref="E14:E15" si="2">+D14/$D$19</f>
        <v>3.5790161791142347E-2</v>
      </c>
      <c r="F14" s="75"/>
      <c r="G14" s="102"/>
      <c r="I14" s="73">
        <v>342</v>
      </c>
      <c r="J14" s="75"/>
      <c r="K14" s="102"/>
      <c r="L14" s="48"/>
      <c r="M14" s="77">
        <f t="shared" ref="M14:M15" si="3">IFERROR(+D14/I14,"")</f>
        <v>1.2807017543859649</v>
      </c>
      <c r="N14" s="74"/>
      <c r="O14" s="78"/>
      <c r="P14" s="42"/>
    </row>
    <row r="15" spans="1:16" s="45" customFormat="1" ht="30" customHeight="1" x14ac:dyDescent="0.2">
      <c r="A15" s="331" t="s">
        <v>551</v>
      </c>
      <c r="B15" s="330"/>
      <c r="C15" s="279" t="s">
        <v>553</v>
      </c>
      <c r="D15" s="73">
        <v>92</v>
      </c>
      <c r="E15" s="74">
        <f t="shared" si="2"/>
        <v>7.517568230102958E-3</v>
      </c>
      <c r="F15" s="75"/>
      <c r="G15" s="102"/>
      <c r="I15" s="73">
        <v>75</v>
      </c>
      <c r="J15" s="75"/>
      <c r="K15" s="102"/>
      <c r="L15" s="48"/>
      <c r="M15" s="77">
        <f t="shared" si="3"/>
        <v>1.2266666666666666</v>
      </c>
      <c r="N15" s="74"/>
      <c r="O15" s="78"/>
      <c r="P15" s="42"/>
    </row>
    <row r="16" spans="1:16" s="45" customFormat="1" ht="30" customHeight="1" x14ac:dyDescent="0.2">
      <c r="A16" s="371" t="s">
        <v>418</v>
      </c>
      <c r="B16" s="371"/>
      <c r="C16" s="279" t="s">
        <v>477</v>
      </c>
      <c r="D16" s="73">
        <v>11977</v>
      </c>
      <c r="E16" s="74">
        <f t="shared" si="0"/>
        <v>0.97867298578199047</v>
      </c>
      <c r="F16" s="75">
        <v>3214.67</v>
      </c>
      <c r="G16" s="102"/>
      <c r="I16" s="73">
        <v>11968</v>
      </c>
      <c r="J16" s="75">
        <v>3433.82</v>
      </c>
      <c r="K16" s="102" t="s">
        <v>351</v>
      </c>
      <c r="L16" s="48"/>
      <c r="M16" s="77">
        <f t="shared" si="1"/>
        <v>1.0007520053475936</v>
      </c>
      <c r="N16" s="74">
        <f t="shared" ref="N16:N18" si="4">+F16/J16</f>
        <v>0.93617894939163959</v>
      </c>
      <c r="O16" s="79"/>
      <c r="P16" s="42"/>
    </row>
    <row r="17" spans="1:16" s="45" customFormat="1" ht="30" customHeight="1" x14ac:dyDescent="0.2">
      <c r="A17" s="371" t="s">
        <v>419</v>
      </c>
      <c r="B17" s="371"/>
      <c r="C17" s="279" t="s">
        <v>478</v>
      </c>
      <c r="D17" s="73">
        <v>1201</v>
      </c>
      <c r="E17" s="74">
        <f t="shared" si="0"/>
        <v>9.8136950482104926E-2</v>
      </c>
      <c r="F17" s="75">
        <v>319.82</v>
      </c>
      <c r="G17" s="102"/>
      <c r="I17" s="73">
        <v>1195</v>
      </c>
      <c r="J17" s="75">
        <v>344.02</v>
      </c>
      <c r="K17" s="102" t="s">
        <v>351</v>
      </c>
      <c r="L17" s="48"/>
      <c r="M17" s="77">
        <f t="shared" si="1"/>
        <v>1.0050209205020921</v>
      </c>
      <c r="N17" s="74">
        <f t="shared" si="4"/>
        <v>0.92965525260159299</v>
      </c>
      <c r="O17" s="78"/>
      <c r="P17" s="42"/>
    </row>
    <row r="18" spans="1:16" s="45" customFormat="1" ht="30" customHeight="1" x14ac:dyDescent="0.2">
      <c r="A18" s="371" t="s">
        <v>420</v>
      </c>
      <c r="B18" s="371"/>
      <c r="C18" s="279" t="s">
        <v>479</v>
      </c>
      <c r="D18" s="73">
        <v>3090</v>
      </c>
      <c r="E18" s="74">
        <f t="shared" si="0"/>
        <v>0.25249223729367543</v>
      </c>
      <c r="F18" s="75">
        <v>631.41</v>
      </c>
      <c r="G18" s="102"/>
      <c r="I18" s="73">
        <v>3051</v>
      </c>
      <c r="J18" s="75">
        <v>659.52</v>
      </c>
      <c r="K18" s="102" t="s">
        <v>351</v>
      </c>
      <c r="L18" s="48"/>
      <c r="M18" s="77">
        <f t="shared" si="1"/>
        <v>1.0127826941986233</v>
      </c>
      <c r="N18" s="74">
        <f t="shared" si="4"/>
        <v>0.95737809315866085</v>
      </c>
      <c r="O18" s="78"/>
      <c r="P18" s="42"/>
    </row>
    <row r="19" spans="1:16" s="45" customFormat="1" ht="30" customHeight="1" x14ac:dyDescent="0.2">
      <c r="A19" s="399" t="s">
        <v>421</v>
      </c>
      <c r="B19" s="399"/>
      <c r="C19" s="278"/>
      <c r="D19" s="103">
        <v>12238</v>
      </c>
      <c r="E19" s="104" t="s">
        <v>351</v>
      </c>
      <c r="F19" s="105"/>
      <c r="G19" s="106"/>
      <c r="I19" s="103">
        <v>12167</v>
      </c>
      <c r="J19" s="105"/>
      <c r="K19" s="106"/>
      <c r="L19" s="48"/>
      <c r="M19" s="276">
        <f t="shared" si="1"/>
        <v>1.0058354565628338</v>
      </c>
      <c r="N19" s="105"/>
      <c r="O19" s="106"/>
      <c r="P19" s="42"/>
    </row>
    <row r="20" spans="1:16" s="45" customFormat="1" ht="17.100000000000001" customHeight="1" x14ac:dyDescent="0.2">
      <c r="A20" s="107"/>
      <c r="B20" s="107"/>
      <c r="C20" s="282"/>
      <c r="D20" s="92">
        <v>2020</v>
      </c>
      <c r="E20" s="1"/>
      <c r="F20" s="1"/>
      <c r="G20" s="46"/>
      <c r="I20" s="92">
        <v>2019</v>
      </c>
      <c r="J20" s="46"/>
      <c r="K20" s="47"/>
      <c r="L20" s="48"/>
      <c r="M20" s="48"/>
      <c r="N20" s="42"/>
      <c r="O20" s="42"/>
      <c r="P20" s="42"/>
    </row>
    <row r="21" spans="1:16" s="45" customFormat="1" ht="17.100000000000001" customHeight="1" x14ac:dyDescent="0.2">
      <c r="B21" s="1"/>
      <c r="C21" s="109"/>
      <c r="D21" s="1"/>
      <c r="E21" s="1"/>
      <c r="F21" s="1"/>
      <c r="G21" s="1"/>
      <c r="I21" s="42"/>
      <c r="J21" s="46"/>
      <c r="K21" s="47"/>
      <c r="L21" s="48"/>
      <c r="M21" s="48"/>
      <c r="N21" s="42"/>
      <c r="O21" s="42"/>
      <c r="P21" s="42"/>
    </row>
    <row r="22" spans="1:16" s="45" customFormat="1" ht="17.100000000000001" customHeight="1" x14ac:dyDescent="0.2">
      <c r="A22" s="42" t="s">
        <v>29</v>
      </c>
      <c r="B22" s="1"/>
      <c r="C22" s="109"/>
      <c r="D22" s="1"/>
      <c r="E22" s="1"/>
      <c r="F22" s="1"/>
      <c r="G22" s="1"/>
      <c r="I22" s="42"/>
      <c r="J22" s="46"/>
      <c r="K22" s="47"/>
      <c r="L22" s="48"/>
      <c r="M22" s="48"/>
      <c r="N22" s="42"/>
      <c r="O22" s="42"/>
      <c r="P22" s="42"/>
    </row>
    <row r="23" spans="1:16" s="45" customFormat="1" ht="17.100000000000001" customHeight="1" x14ac:dyDescent="0.2">
      <c r="A23" s="95"/>
      <c r="B23" s="96"/>
      <c r="C23" s="280"/>
      <c r="D23" s="42"/>
      <c r="E23" s="42"/>
      <c r="F23" s="46"/>
      <c r="G23" s="97"/>
      <c r="I23" s="42"/>
      <c r="J23" s="46"/>
      <c r="K23" s="47"/>
      <c r="L23" s="48"/>
      <c r="M23" s="48"/>
      <c r="N23" s="42"/>
      <c r="O23" s="42"/>
      <c r="P23" s="42"/>
    </row>
  </sheetData>
  <sheetProtection password="C43B" sheet="1" objects="1" scenarios="1"/>
  <mergeCells count="25">
    <mergeCell ref="A17:B17"/>
    <mergeCell ref="A18:B18"/>
    <mergeCell ref="A19:B19"/>
    <mergeCell ref="A16:B16"/>
    <mergeCell ref="A3:B7"/>
    <mergeCell ref="A8:B8"/>
    <mergeCell ref="A9:B9"/>
    <mergeCell ref="A11:B11"/>
    <mergeCell ref="A12:B12"/>
    <mergeCell ref="A13:B13"/>
    <mergeCell ref="M3:O3"/>
    <mergeCell ref="M5:M6"/>
    <mergeCell ref="N5:N6"/>
    <mergeCell ref="O5:O6"/>
    <mergeCell ref="A1:N1"/>
    <mergeCell ref="I5:I6"/>
    <mergeCell ref="J5:J6"/>
    <mergeCell ref="K5:K6"/>
    <mergeCell ref="I3:K3"/>
    <mergeCell ref="D3:G3"/>
    <mergeCell ref="D4:E4"/>
    <mergeCell ref="D5:D6"/>
    <mergeCell ref="E5:E6"/>
    <mergeCell ref="F5:F6"/>
    <mergeCell ref="G5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&amp;R&amp;8Pág.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pageSetUpPr fitToPage="1"/>
  </sheetPr>
  <dimension ref="AA1:AD4"/>
  <sheetViews>
    <sheetView showGridLines="0" workbookViewId="0">
      <selection activeCell="AB2" sqref="AB2"/>
    </sheetView>
  </sheetViews>
  <sheetFormatPr defaultRowHeight="12.75" x14ac:dyDescent="0.2"/>
  <cols>
    <col min="1" max="26" width="9" style="1"/>
    <col min="27" max="27" width="13.875" style="1" customWidth="1"/>
    <col min="28" max="28" width="9" style="1"/>
    <col min="29" max="29" width="9.125" style="1" customWidth="1"/>
    <col min="30" max="16384" width="9" style="1"/>
  </cols>
  <sheetData>
    <row r="1" spans="27:30" x14ac:dyDescent="0.2">
      <c r="AA1" s="37" t="str">
        <f>CONCATENATE(AB1,AC1,AD1)</f>
        <v>GRÁFICO 2 - N.º DE CANDIDATURAS, POR AJUDA / APOIO
PU2020/PU2019 - CONTINENTE</v>
      </c>
      <c r="AB1" s="37" t="s">
        <v>570</v>
      </c>
      <c r="AC1" s="109" t="s">
        <v>463</v>
      </c>
      <c r="AD1" s="37" t="s">
        <v>290</v>
      </c>
    </row>
    <row r="2" spans="27:30" x14ac:dyDescent="0.2">
      <c r="AA2" s="37" t="str">
        <f>CONCATENATE(AB2,AC2,AD2)</f>
        <v>GRÁFICO 2 - N.º DE CANDIDATURAS, POR AJUDA / APOIO
PU2020/PU2019 - MADEIRA</v>
      </c>
      <c r="AB2" s="37" t="s">
        <v>570</v>
      </c>
      <c r="AC2" s="109" t="s">
        <v>463</v>
      </c>
      <c r="AD2" s="37" t="s">
        <v>291</v>
      </c>
    </row>
    <row r="3" spans="27:30" x14ac:dyDescent="0.2">
      <c r="AA3" s="109"/>
      <c r="AB3" s="109"/>
      <c r="AC3" s="109"/>
      <c r="AD3" s="109"/>
    </row>
    <row r="4" spans="27:30" x14ac:dyDescent="0.2">
      <c r="AA4" s="2"/>
      <c r="AB4" s="2"/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pageSetUpPr fitToPage="1"/>
  </sheetPr>
  <dimension ref="AA1:AD2"/>
  <sheetViews>
    <sheetView showGridLines="0" workbookViewId="0"/>
  </sheetViews>
  <sheetFormatPr defaultRowHeight="12.75" x14ac:dyDescent="0.2"/>
  <cols>
    <col min="1" max="16384" width="9" style="1"/>
  </cols>
  <sheetData>
    <row r="1" spans="27:30" x14ac:dyDescent="0.2">
      <c r="AA1" s="37" t="str">
        <f>CONCATENATE(AB1,AC1,AD1)</f>
        <v>GRÁFICO 3 - ÁREAS (HA), POR AJUDA / APOIO
PU2020/PU2019 - CONTINENTE</v>
      </c>
      <c r="AB1" s="37" t="s">
        <v>571</v>
      </c>
      <c r="AC1" s="37" t="s">
        <v>463</v>
      </c>
      <c r="AD1" s="37" t="s">
        <v>290</v>
      </c>
    </row>
    <row r="2" spans="27:30" x14ac:dyDescent="0.2">
      <c r="AA2" s="37" t="str">
        <f>CONCATENATE(AB2,AC2,AD2)</f>
        <v>GRÁFICO 3 - ÁREAS (HA), POR AJUDA / APOIO
PU2020/PU2019 - MADEIRA</v>
      </c>
      <c r="AB2" s="37" t="s">
        <v>571</v>
      </c>
      <c r="AC2" s="37" t="s">
        <v>463</v>
      </c>
      <c r="AD2" s="37" t="s">
        <v>291</v>
      </c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09" t="s">
        <v>572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46</vt:i4>
      </vt:variant>
      <vt:variant>
        <vt:lpstr>Intervalos com nome</vt:lpstr>
      </vt:variant>
      <vt:variant>
        <vt:i4>43</vt:i4>
      </vt:variant>
    </vt:vector>
  </HeadingPairs>
  <TitlesOfParts>
    <vt:vector size="89" baseType="lpstr">
      <vt:lpstr>Indice</vt:lpstr>
      <vt:lpstr>Glossário</vt:lpstr>
      <vt:lpstr>Nota Introdutória</vt:lpstr>
      <vt:lpstr>GRÁFICO01</vt:lpstr>
      <vt:lpstr>QUADRO01 - CONTINENTE</vt:lpstr>
      <vt:lpstr>QUADRO01 - MADEIRA</vt:lpstr>
      <vt:lpstr>GRÁFICO02</vt:lpstr>
      <vt:lpstr>GRÁFICO03</vt:lpstr>
      <vt:lpstr>GRÁFICO04</vt:lpstr>
      <vt:lpstr>QUADRO02 - CONTINENTE</vt:lpstr>
      <vt:lpstr>QUADRO02 - MADEIRA</vt:lpstr>
      <vt:lpstr>QUADRO02 - DRAP</vt:lpstr>
      <vt:lpstr>QUADRO02 - DRAP RPB</vt:lpstr>
      <vt:lpstr>QUADRO02 - DRAP RPA</vt:lpstr>
      <vt:lpstr>QUADRO02 - DRAP AZD</vt:lpstr>
      <vt:lpstr>QUADRO02 - DRAP MAA</vt:lpstr>
      <vt:lpstr>QUADRO02 - DRAP MAA MPB </vt:lpstr>
      <vt:lpstr>QUADRO02- DRAP MAA MPRODI</vt:lpstr>
      <vt:lpstr>QUADRO03 - CONTINENTE</vt:lpstr>
      <vt:lpstr>QUADRO03 - MADEIRA</vt:lpstr>
      <vt:lpstr>QUADRO04 - CONTINENTE</vt:lpstr>
      <vt:lpstr>QUADRO04 - MADEIRA</vt:lpstr>
      <vt:lpstr>QUADRO05 - CONTINENTE</vt:lpstr>
      <vt:lpstr>QUADRO05 - MADEIRA</vt:lpstr>
      <vt:lpstr>QUADRO06</vt:lpstr>
      <vt:lpstr>QUADRO07</vt:lpstr>
      <vt:lpstr>GRÁFICO05</vt:lpstr>
      <vt:lpstr>GRÁFICO06</vt:lpstr>
      <vt:lpstr>GRÁFICO07</vt:lpstr>
      <vt:lpstr>GRÁFICO08</vt:lpstr>
      <vt:lpstr>QUADRO08 - CONTINENTE</vt:lpstr>
      <vt:lpstr>QUADRO08 - MADEIRA</vt:lpstr>
      <vt:lpstr>QUADRO09</vt:lpstr>
      <vt:lpstr>QUADRO10</vt:lpstr>
      <vt:lpstr>QUADRO11</vt:lpstr>
      <vt:lpstr>QUADRO12</vt:lpstr>
      <vt:lpstr>QUADRO13</vt:lpstr>
      <vt:lpstr>QUADRO14</vt:lpstr>
      <vt:lpstr>QUADRO15</vt:lpstr>
      <vt:lpstr>GRÁFICO25</vt:lpstr>
      <vt:lpstr>QUADRO16</vt:lpstr>
      <vt:lpstr>QUADRO17</vt:lpstr>
      <vt:lpstr>QUADRO18</vt:lpstr>
      <vt:lpstr>QUADRO19</vt:lpstr>
      <vt:lpstr>QUADRO20E21</vt:lpstr>
      <vt:lpstr>QUADRO22</vt:lpstr>
      <vt:lpstr>Glossário!Área_de_Impressão</vt:lpstr>
      <vt:lpstr>GRÁFICO01!Área_de_Impressão</vt:lpstr>
      <vt:lpstr>GRÁFICO02!Área_de_Impressão</vt:lpstr>
      <vt:lpstr>GRÁFICO03!Área_de_Impressão</vt:lpstr>
      <vt:lpstr>GRÁFICO04!Área_de_Impressão</vt:lpstr>
      <vt:lpstr>GRÁFICO05!Área_de_Impressão</vt:lpstr>
      <vt:lpstr>GRÁFICO06!Área_de_Impressão</vt:lpstr>
      <vt:lpstr>GRÁFICO07!Área_de_Impressão</vt:lpstr>
      <vt:lpstr>GRÁFICO08!Área_de_Impressão</vt:lpstr>
      <vt:lpstr>GRÁFICO25!Área_de_Impressão</vt:lpstr>
      <vt:lpstr>Indice!Área_de_Impressão</vt:lpstr>
      <vt:lpstr>'Nota Introdutória'!Área_de_Impressão</vt:lpstr>
      <vt:lpstr>'QUADRO01 - CONTINENTE'!Área_de_Impressão</vt:lpstr>
      <vt:lpstr>'QUADRO01 - MADEIRA'!Área_de_Impressão</vt:lpstr>
      <vt:lpstr>'QUADRO02 - MADEIRA'!Área_de_Impressão</vt:lpstr>
      <vt:lpstr>'QUADRO03 - CONTINENTE'!Área_de_Impressão</vt:lpstr>
      <vt:lpstr>'QUADRO03 - MADEIRA'!Área_de_Impressão</vt:lpstr>
      <vt:lpstr>'QUADRO05 - CONTINENTE'!Área_de_Impressão</vt:lpstr>
      <vt:lpstr>'QUADRO05 - MADEIRA'!Área_de_Impressão</vt:lpstr>
      <vt:lpstr>QUADRO09!Área_de_Impressão</vt:lpstr>
      <vt:lpstr>QUADRO10!Área_de_Impressão</vt:lpstr>
      <vt:lpstr>QUADRO11!Área_de_Impressão</vt:lpstr>
      <vt:lpstr>QUADRO12!Área_de_Impressão</vt:lpstr>
      <vt:lpstr>QUADRO13!Área_de_Impressão</vt:lpstr>
      <vt:lpstr>QUADRO14!Área_de_Impressão</vt:lpstr>
      <vt:lpstr>QUADRO17!Área_de_Impressão</vt:lpstr>
      <vt:lpstr>QUADRO18!Área_de_Impressão</vt:lpstr>
      <vt:lpstr>QUADRO20E21!Área_de_Impressão</vt:lpstr>
      <vt:lpstr>QUADRO22!Área_de_Impressão</vt:lpstr>
      <vt:lpstr>Indice!Títulos_de_Impressão</vt:lpstr>
      <vt:lpstr>'QUADRO02 - CONTINENTE'!Títulos_de_Impressão</vt:lpstr>
      <vt:lpstr>'QUADRO02 - DRAP'!Títulos_de_Impressão</vt:lpstr>
      <vt:lpstr>'QUADRO02 - DRAP AZD'!Títulos_de_Impressão</vt:lpstr>
      <vt:lpstr>'QUADRO02 - DRAP MAA'!Títulos_de_Impressão</vt:lpstr>
      <vt:lpstr>'QUADRO02 - DRAP MAA MPB '!Títulos_de_Impressão</vt:lpstr>
      <vt:lpstr>'QUADRO02 - DRAP RPA'!Títulos_de_Impressão</vt:lpstr>
      <vt:lpstr>'QUADRO02 - DRAP RPB'!Títulos_de_Impressão</vt:lpstr>
      <vt:lpstr>'QUADRO02 - MADEIRA'!Títulos_de_Impressão</vt:lpstr>
      <vt:lpstr>'QUADRO02- DRAP MAA MPRODI'!Títulos_de_Impressão</vt:lpstr>
      <vt:lpstr>QUADRO06!Títulos_de_Impressão</vt:lpstr>
      <vt:lpstr>QUADRO07!Títulos_de_Impressão</vt:lpstr>
      <vt:lpstr>'QUADRO08 - CONTINENTE'!Títulos_de_Impressão</vt:lpstr>
      <vt:lpstr>'QUADRO08 - MADEIRA'!Títulos_de_Impressão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2015-08-04T18:01:19Z</cp:lastPrinted>
  <dcterms:created xsi:type="dcterms:W3CDTF">2015-07-16T14:05:30Z</dcterms:created>
  <dcterms:modified xsi:type="dcterms:W3CDTF">2020-09-16T13:49:23Z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604af3f7-38eb-4971-82f2-757453cbd42e</vt:lpwstr>
  </property>
</Properties>
</file>